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税務課（課内全体）\調査回答\R07\庁内\オープンデータの更新及び新規掲載について\"/>
    </mc:Choice>
  </mc:AlternateContent>
  <xr:revisionPtr revIDLastSave="0" documentId="13_ncr:1_{5ACB6E19-8468-4FE7-87E2-5B92F60A7747}" xr6:coauthVersionLast="47" xr6:coauthVersionMax="47" xr10:uidLastSave="{00000000-0000-0000-0000-000000000000}"/>
  <bookViews>
    <workbookView xWindow="-110" yWindow="-110" windowWidth="19420" windowHeight="11500" xr2:uid="{2008DD39-F937-4F92-BB14-7DDF40D08913}"/>
  </bookViews>
  <sheets>
    <sheet name="町税決算額状況" sheetId="1" r:id="rId1"/>
    <sheet name="町税の推移" sheetId="2" r:id="rId2"/>
    <sheet name="町税調定額（1）" sheetId="7" r:id="rId3"/>
    <sheet name="町税調定額（2）" sheetId="8" r:id="rId4"/>
    <sheet name="納税義務者数の推移" sheetId="3" r:id="rId5"/>
    <sheet name="給与収入金額の状況" sheetId="12" r:id="rId6"/>
    <sheet name="法人税割件数表" sheetId="5" r:id="rId7"/>
    <sheet name="固定資産税" sheetId="10" r:id="rId8"/>
    <sheet name="軽自動車税課税台数表" sheetId="6" r:id="rId9"/>
    <sheet name="たばこ税" sheetId="11" r:id="rId10"/>
  </sheets>
  <externalReferences>
    <externalReference r:id="rId11"/>
    <externalReference r:id="rId12"/>
  </externalReferences>
  <definedNames>
    <definedName name="_xlnm.Print_Area" localSheetId="9">たばこ税!$A$1:$Q$21</definedName>
    <definedName name="_xlnm.Print_Area" localSheetId="5">給与収入金額の状況!$A$1:$I$12</definedName>
    <definedName name="_xlnm.Print_Area" localSheetId="8">軽自動車税課税台数表!$A$1:$L$49</definedName>
    <definedName name="_xlnm.Print_Area" localSheetId="7">固定資産税!$A$1:$F$27</definedName>
    <definedName name="_xlnm.Print_Area" localSheetId="1">町税の推移!$A$1:$K$39</definedName>
    <definedName name="_xlnm.Print_Area" localSheetId="0">町税決算額状況!$A$1:$J$38</definedName>
    <definedName name="_xlnm.Print_Area" localSheetId="3">'町税調定額（2）'!$A$1:$I$33</definedName>
    <definedName name="_xlnm.Print_Area" localSheetId="4">納税義務者数の推移!$A$1:$H$30</definedName>
    <definedName name="_xlnm.Print_Area" localSheetId="6">法人税割件数表!$A$1:$E$26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2" l="1"/>
  <c r="E3" i="12"/>
  <c r="G3" i="12"/>
  <c r="E4" i="12"/>
  <c r="G4" i="12"/>
  <c r="D5" i="12"/>
  <c r="F5" i="12"/>
  <c r="H5" i="12"/>
  <c r="I5" i="12"/>
  <c r="F6" i="12"/>
  <c r="H6" i="12"/>
  <c r="I6" i="12"/>
  <c r="F7" i="12"/>
  <c r="H7" i="12"/>
  <c r="I7" i="12"/>
  <c r="C8" i="12"/>
  <c r="F8" i="12" s="1"/>
  <c r="E8" i="12"/>
  <c r="G8" i="12"/>
  <c r="I8" i="12" s="1"/>
  <c r="H8" i="12"/>
  <c r="E25" i="5" l="1"/>
  <c r="E24" i="5"/>
  <c r="E23" i="5"/>
  <c r="E22" i="5"/>
  <c r="D25" i="5"/>
  <c r="D23" i="5"/>
  <c r="C25" i="5"/>
  <c r="C23" i="5"/>
  <c r="C4" i="8"/>
  <c r="C9" i="8"/>
  <c r="C11" i="8"/>
  <c r="G13" i="3" l="1"/>
  <c r="G12" i="3"/>
  <c r="G11" i="3"/>
  <c r="E12" i="3"/>
  <c r="E11" i="3"/>
  <c r="E13" i="3" s="1"/>
  <c r="C12" i="3"/>
  <c r="C11" i="3"/>
  <c r="C13" i="3" s="1"/>
  <c r="L28" i="6"/>
  <c r="H10" i="6"/>
  <c r="K9" i="6"/>
  <c r="J9" i="6"/>
  <c r="I9" i="6"/>
  <c r="D44" i="6"/>
  <c r="D33" i="6"/>
  <c r="D26" i="6"/>
  <c r="D19" i="6"/>
  <c r="D12" i="6"/>
  <c r="D10" i="6"/>
  <c r="E5" i="6"/>
  <c r="E6" i="6"/>
  <c r="E7" i="6"/>
  <c r="E8" i="6"/>
  <c r="E11" i="6"/>
  <c r="E13" i="6"/>
  <c r="E14" i="6"/>
  <c r="E15" i="6"/>
  <c r="E16" i="6"/>
  <c r="E17" i="6"/>
  <c r="E18" i="6"/>
  <c r="E20" i="6"/>
  <c r="E21" i="6"/>
  <c r="E22" i="6"/>
  <c r="E23" i="6"/>
  <c r="E24" i="6"/>
  <c r="E25" i="6"/>
  <c r="E27" i="6"/>
  <c r="E28" i="6"/>
  <c r="E29" i="6"/>
  <c r="E30" i="6"/>
  <c r="E31" i="6"/>
  <c r="E32" i="6"/>
  <c r="E34" i="6"/>
  <c r="E35" i="6"/>
  <c r="E36" i="6"/>
  <c r="E37" i="6"/>
  <c r="E38" i="6"/>
  <c r="E39" i="6"/>
  <c r="E41" i="6"/>
  <c r="E42" i="6"/>
  <c r="E43" i="6"/>
  <c r="E44" i="6"/>
  <c r="E21" i="7"/>
  <c r="F21" i="7" s="1"/>
  <c r="G20" i="7"/>
  <c r="I20" i="7" s="1"/>
  <c r="F20" i="7"/>
  <c r="G19" i="7"/>
  <c r="I19" i="7" s="1"/>
  <c r="F19" i="7"/>
  <c r="G18" i="7"/>
  <c r="G17" i="7" s="1"/>
  <c r="F18" i="7"/>
  <c r="F17" i="7"/>
  <c r="E17" i="7"/>
  <c r="G15" i="7"/>
  <c r="E15" i="7"/>
  <c r="C15" i="7"/>
  <c r="E11" i="7"/>
  <c r="F11" i="7" s="1"/>
  <c r="G10" i="7"/>
  <c r="I10" i="7" s="1"/>
  <c r="F10" i="7"/>
  <c r="I9" i="7"/>
  <c r="H9" i="7"/>
  <c r="F9" i="7"/>
  <c r="I8" i="7"/>
  <c r="H8" i="7"/>
  <c r="F8" i="7"/>
  <c r="I7" i="7"/>
  <c r="H7" i="7"/>
  <c r="F7" i="7"/>
  <c r="E6" i="7"/>
  <c r="F6" i="7" s="1"/>
  <c r="G5" i="7"/>
  <c r="H5" i="7" s="1"/>
  <c r="F5" i="7"/>
  <c r="H10" i="7" l="1"/>
  <c r="E10" i="6"/>
  <c r="D40" i="6"/>
  <c r="D45" i="6" s="1"/>
  <c r="E26" i="6"/>
  <c r="E12" i="6"/>
  <c r="E19" i="6"/>
  <c r="E33" i="6"/>
  <c r="I5" i="7"/>
  <c r="G11" i="7"/>
  <c r="I11" i="7" s="1"/>
  <c r="G6" i="7"/>
  <c r="I6" i="7" s="1"/>
  <c r="I17" i="7"/>
  <c r="G21" i="7"/>
  <c r="H17" i="7"/>
  <c r="H18" i="7"/>
  <c r="H19" i="7"/>
  <c r="I18" i="7"/>
  <c r="H20" i="7"/>
  <c r="E5" i="1"/>
  <c r="G5" i="1"/>
  <c r="G10" i="1" s="1"/>
  <c r="I5" i="1"/>
  <c r="J5" i="1"/>
  <c r="I6" i="1"/>
  <c r="J6" i="1"/>
  <c r="I7" i="1"/>
  <c r="J7" i="1"/>
  <c r="I8" i="1"/>
  <c r="J8" i="1"/>
  <c r="I9" i="1"/>
  <c r="J9" i="1"/>
  <c r="E10" i="1"/>
  <c r="E16" i="1" s="1"/>
  <c r="E11" i="1"/>
  <c r="G11" i="1"/>
  <c r="I11" i="1" s="1"/>
  <c r="I12" i="1"/>
  <c r="J12" i="1"/>
  <c r="I13" i="1"/>
  <c r="J13" i="1"/>
  <c r="I14" i="1"/>
  <c r="J14" i="1"/>
  <c r="E15" i="1"/>
  <c r="E17" i="1"/>
  <c r="E22" i="1" s="1"/>
  <c r="G17" i="1"/>
  <c r="G22" i="1" s="1"/>
  <c r="I17" i="1"/>
  <c r="J17" i="1"/>
  <c r="I18" i="1"/>
  <c r="J18" i="1"/>
  <c r="I19" i="1"/>
  <c r="J19" i="1"/>
  <c r="I20" i="1"/>
  <c r="J20" i="1"/>
  <c r="I21" i="1"/>
  <c r="J21" i="1"/>
  <c r="I23" i="1"/>
  <c r="J23" i="1"/>
  <c r="I25" i="1"/>
  <c r="J25" i="1"/>
  <c r="I26" i="1"/>
  <c r="J26" i="1"/>
  <c r="I27" i="1"/>
  <c r="J27" i="1"/>
  <c r="E28" i="1"/>
  <c r="E29" i="1" s="1"/>
  <c r="G28" i="1"/>
  <c r="I30" i="1"/>
  <c r="J30" i="1"/>
  <c r="E31" i="1"/>
  <c r="G31" i="1"/>
  <c r="I31" i="1" s="1"/>
  <c r="I32" i="1"/>
  <c r="J32" i="1"/>
  <c r="I33" i="1"/>
  <c r="J33" i="1"/>
  <c r="I34" i="1"/>
  <c r="J34" i="1"/>
  <c r="E35" i="1"/>
  <c r="E37" i="1"/>
  <c r="G37" i="1"/>
  <c r="J37" i="1" s="1"/>
  <c r="I37" i="1"/>
  <c r="I10" i="1" l="1"/>
  <c r="J10" i="1"/>
  <c r="E36" i="1"/>
  <c r="E38" i="1" s="1"/>
  <c r="F38" i="1" s="1"/>
  <c r="I28" i="1"/>
  <c r="E40" i="6"/>
  <c r="E45" i="6" s="1"/>
  <c r="H11" i="7"/>
  <c r="H6" i="7"/>
  <c r="I21" i="7"/>
  <c r="H21" i="7"/>
  <c r="F36" i="1"/>
  <c r="J22" i="1"/>
  <c r="I22" i="1"/>
  <c r="G24" i="1"/>
  <c r="E24" i="1"/>
  <c r="G29" i="1"/>
  <c r="G36" i="1"/>
  <c r="G38" i="1" s="1"/>
  <c r="J31" i="1"/>
  <c r="J11" i="1"/>
  <c r="J28" i="1"/>
  <c r="G35" i="1"/>
  <c r="G15" i="1"/>
  <c r="P21" i="11"/>
  <c r="O21" i="11"/>
  <c r="N21" i="11"/>
  <c r="Q21" i="11" s="1"/>
  <c r="M21" i="11"/>
  <c r="L21" i="11"/>
  <c r="K21" i="11"/>
  <c r="J21" i="11"/>
  <c r="I21" i="11"/>
  <c r="H21" i="11"/>
  <c r="G21" i="11"/>
  <c r="F21" i="11"/>
  <c r="E21" i="11"/>
  <c r="D21" i="11"/>
  <c r="C21" i="11"/>
  <c r="B21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F19" i="10"/>
  <c r="D19" i="10"/>
  <c r="C19" i="10"/>
  <c r="F18" i="10"/>
  <c r="D18" i="10"/>
  <c r="C18" i="10"/>
  <c r="F17" i="10"/>
  <c r="D17" i="10"/>
  <c r="C17" i="10"/>
  <c r="F16" i="10"/>
  <c r="E16" i="10"/>
  <c r="D16" i="10"/>
  <c r="C16" i="10"/>
  <c r="F15" i="10"/>
  <c r="D15" i="10"/>
  <c r="C15" i="10"/>
  <c r="E14" i="10"/>
  <c r="E13" i="10"/>
  <c r="E12" i="10"/>
  <c r="E11" i="10"/>
  <c r="E10" i="10"/>
  <c r="E9" i="10"/>
  <c r="E8" i="10"/>
  <c r="E18" i="10" s="1"/>
  <c r="E7" i="10"/>
  <c r="E6" i="10"/>
  <c r="E5" i="10"/>
  <c r="E15" i="10" s="1"/>
  <c r="G33" i="8"/>
  <c r="E33" i="8"/>
  <c r="F33" i="8" s="1"/>
  <c r="I32" i="8"/>
  <c r="H32" i="8"/>
  <c r="F32" i="8"/>
  <c r="I31" i="8"/>
  <c r="H31" i="8"/>
  <c r="F31" i="8"/>
  <c r="I30" i="8"/>
  <c r="H30" i="8"/>
  <c r="F30" i="8"/>
  <c r="I29" i="8"/>
  <c r="H29" i="8"/>
  <c r="F29" i="8"/>
  <c r="I24" i="8"/>
  <c r="H24" i="8"/>
  <c r="G19" i="8"/>
  <c r="E19" i="8"/>
  <c r="C19" i="8"/>
  <c r="I18" i="8"/>
  <c r="H18" i="8"/>
  <c r="F18" i="8"/>
  <c r="I17" i="8"/>
  <c r="H17" i="8"/>
  <c r="F17" i="8"/>
  <c r="I16" i="8"/>
  <c r="H16" i="8"/>
  <c r="F16" i="8"/>
  <c r="I10" i="8"/>
  <c r="H10" i="8"/>
  <c r="F10" i="8"/>
  <c r="I8" i="8"/>
  <c r="H8" i="8"/>
  <c r="F8" i="8"/>
  <c r="I7" i="8"/>
  <c r="H7" i="8"/>
  <c r="F7" i="8"/>
  <c r="I6" i="8"/>
  <c r="H6" i="8"/>
  <c r="F6" i="8"/>
  <c r="I5" i="8"/>
  <c r="H5" i="8"/>
  <c r="F5" i="8"/>
  <c r="G4" i="8"/>
  <c r="G9" i="8" s="1"/>
  <c r="G11" i="8" s="1"/>
  <c r="E4" i="8"/>
  <c r="E9" i="8" s="1"/>
  <c r="J38" i="1" l="1"/>
  <c r="H38" i="1"/>
  <c r="I38" i="1"/>
  <c r="E17" i="10"/>
  <c r="E19" i="10"/>
  <c r="I33" i="8"/>
  <c r="F19" i="8"/>
  <c r="I19" i="8"/>
  <c r="H4" i="8"/>
  <c r="I4" i="8"/>
  <c r="I29" i="1"/>
  <c r="J29" i="1"/>
  <c r="F24" i="1"/>
  <c r="I24" i="1"/>
  <c r="J24" i="1"/>
  <c r="J35" i="1"/>
  <c r="I35" i="1"/>
  <c r="H36" i="1"/>
  <c r="J36" i="1"/>
  <c r="I36" i="1"/>
  <c r="F22" i="1"/>
  <c r="F5" i="1"/>
  <c r="F16" i="1"/>
  <c r="F29" i="1"/>
  <c r="I15" i="1"/>
  <c r="J15" i="1"/>
  <c r="G16" i="1"/>
  <c r="F18" i="1"/>
  <c r="F17" i="1"/>
  <c r="F37" i="1"/>
  <c r="F8" i="1"/>
  <c r="F9" i="1"/>
  <c r="F12" i="1"/>
  <c r="F32" i="1"/>
  <c r="F15" i="1"/>
  <c r="F33" i="1"/>
  <c r="F31" i="1"/>
  <c r="F19" i="1"/>
  <c r="F26" i="1"/>
  <c r="F6" i="1"/>
  <c r="F13" i="1"/>
  <c r="F23" i="1"/>
  <c r="F34" i="1"/>
  <c r="F10" i="1"/>
  <c r="F28" i="1"/>
  <c r="F35" i="1"/>
  <c r="F20" i="1"/>
  <c r="F27" i="1"/>
  <c r="F30" i="1"/>
  <c r="F7" i="1"/>
  <c r="F14" i="1"/>
  <c r="F21" i="1"/>
  <c r="F11" i="1"/>
  <c r="F9" i="8"/>
  <c r="E11" i="8"/>
  <c r="F11" i="8" s="1"/>
  <c r="I9" i="8"/>
  <c r="H9" i="8"/>
  <c r="H19" i="8"/>
  <c r="F4" i="8"/>
  <c r="H33" i="8"/>
  <c r="F25" i="1" l="1"/>
  <c r="H18" i="1"/>
  <c r="H26" i="1"/>
  <c r="H17" i="1"/>
  <c r="H11" i="1"/>
  <c r="H25" i="1"/>
  <c r="H30" i="1"/>
  <c r="H32" i="1"/>
  <c r="H33" i="1"/>
  <c r="H20" i="1"/>
  <c r="H37" i="1"/>
  <c r="H5" i="1"/>
  <c r="H9" i="1"/>
  <c r="H12" i="1"/>
  <c r="H8" i="1"/>
  <c r="H23" i="1"/>
  <c r="H19" i="1"/>
  <c r="H10" i="1"/>
  <c r="H21" i="1"/>
  <c r="H6" i="1"/>
  <c r="H13" i="1"/>
  <c r="H14" i="1"/>
  <c r="H27" i="1"/>
  <c r="H34" i="1"/>
  <c r="H31" i="1"/>
  <c r="H28" i="1"/>
  <c r="H7" i="1"/>
  <c r="H22" i="1"/>
  <c r="H35" i="1"/>
  <c r="H24" i="1"/>
  <c r="J16" i="1"/>
  <c r="H16" i="1"/>
  <c r="I16" i="1"/>
  <c r="H29" i="1"/>
  <c r="H15" i="1"/>
  <c r="I11" i="8"/>
  <c r="H11" i="8"/>
  <c r="H44" i="6" l="1"/>
  <c r="F44" i="6"/>
  <c r="J43" i="6"/>
  <c r="I43" i="6"/>
  <c r="G43" i="6"/>
  <c r="J42" i="6"/>
  <c r="I42" i="6"/>
  <c r="I44" i="6" s="1"/>
  <c r="G42" i="6"/>
  <c r="G44" i="6" s="1"/>
  <c r="J41" i="6"/>
  <c r="I41" i="6"/>
  <c r="G41" i="6"/>
  <c r="J39" i="6"/>
  <c r="I39" i="6"/>
  <c r="G39" i="6"/>
  <c r="J38" i="6"/>
  <c r="I38" i="6"/>
  <c r="G38" i="6"/>
  <c r="J37" i="6"/>
  <c r="I37" i="6"/>
  <c r="K37" i="6" s="1"/>
  <c r="G37" i="6"/>
  <c r="J36" i="6"/>
  <c r="I36" i="6"/>
  <c r="G36" i="6"/>
  <c r="J35" i="6"/>
  <c r="I35" i="6"/>
  <c r="G35" i="6"/>
  <c r="J34" i="6"/>
  <c r="I34" i="6"/>
  <c r="G34" i="6"/>
  <c r="L34" i="6" s="1"/>
  <c r="H33" i="6"/>
  <c r="F33" i="6"/>
  <c r="J32" i="6"/>
  <c r="I32" i="6"/>
  <c r="G32" i="6"/>
  <c r="J31" i="6"/>
  <c r="I31" i="6"/>
  <c r="G31" i="6"/>
  <c r="J30" i="6"/>
  <c r="I30" i="6"/>
  <c r="K30" i="6" s="1"/>
  <c r="G30" i="6"/>
  <c r="J29" i="6"/>
  <c r="I29" i="6"/>
  <c r="K29" i="6" s="1"/>
  <c r="G29" i="6"/>
  <c r="J28" i="6"/>
  <c r="I28" i="6"/>
  <c r="G28" i="6"/>
  <c r="J27" i="6"/>
  <c r="I27" i="6"/>
  <c r="G27" i="6"/>
  <c r="H26" i="6"/>
  <c r="F26" i="6"/>
  <c r="J25" i="6"/>
  <c r="G25" i="6"/>
  <c r="J24" i="6"/>
  <c r="I24" i="6"/>
  <c r="G24" i="6"/>
  <c r="J23" i="6"/>
  <c r="I23" i="6"/>
  <c r="G23" i="6"/>
  <c r="J22" i="6"/>
  <c r="I22" i="6"/>
  <c r="G22" i="6"/>
  <c r="J21" i="6"/>
  <c r="I21" i="6"/>
  <c r="G21" i="6"/>
  <c r="J20" i="6"/>
  <c r="I20" i="6"/>
  <c r="G20" i="6"/>
  <c r="J18" i="6"/>
  <c r="I18" i="6"/>
  <c r="G18" i="6"/>
  <c r="J17" i="6"/>
  <c r="I17" i="6"/>
  <c r="G17" i="6"/>
  <c r="J16" i="6"/>
  <c r="I16" i="6"/>
  <c r="I12" i="6" s="1"/>
  <c r="G16" i="6"/>
  <c r="J15" i="6"/>
  <c r="I15" i="6"/>
  <c r="G15" i="6"/>
  <c r="J14" i="6"/>
  <c r="I14" i="6"/>
  <c r="G14" i="6"/>
  <c r="J13" i="6"/>
  <c r="I13" i="6"/>
  <c r="K13" i="6" s="1"/>
  <c r="G13" i="6"/>
  <c r="H12" i="6"/>
  <c r="J12" i="6" s="1"/>
  <c r="J11" i="6"/>
  <c r="I11" i="6"/>
  <c r="G11" i="6"/>
  <c r="F10" i="6"/>
  <c r="J8" i="6"/>
  <c r="I8" i="6"/>
  <c r="G8" i="6"/>
  <c r="J7" i="6"/>
  <c r="I7" i="6"/>
  <c r="G7" i="6"/>
  <c r="J6" i="6"/>
  <c r="I6" i="6"/>
  <c r="K6" i="6" s="1"/>
  <c r="G6" i="6"/>
  <c r="J5" i="6"/>
  <c r="I5" i="6"/>
  <c r="I10" i="6" s="1"/>
  <c r="G5" i="6"/>
  <c r="E14" i="5"/>
  <c r="D14" i="5"/>
  <c r="C14" i="5"/>
  <c r="H30" i="3"/>
  <c r="F30" i="3"/>
  <c r="H29" i="3"/>
  <c r="F29" i="3"/>
  <c r="H28" i="3"/>
  <c r="F28" i="3"/>
  <c r="H23" i="3"/>
  <c r="F23" i="3"/>
  <c r="H22" i="3"/>
  <c r="F22" i="3"/>
  <c r="H21" i="3"/>
  <c r="F21" i="3"/>
  <c r="H20" i="3"/>
  <c r="F20" i="3"/>
  <c r="H15" i="3"/>
  <c r="F15" i="3"/>
  <c r="H14" i="3"/>
  <c r="F14" i="3"/>
  <c r="H12" i="3"/>
  <c r="F12" i="3"/>
  <c r="F13" i="3"/>
  <c r="H10" i="3"/>
  <c r="F10" i="3"/>
  <c r="H9" i="3"/>
  <c r="F9" i="3"/>
  <c r="H8" i="3"/>
  <c r="F8" i="3"/>
  <c r="H7" i="3"/>
  <c r="F7" i="3"/>
  <c r="H6" i="3"/>
  <c r="F6" i="3"/>
  <c r="H5" i="3"/>
  <c r="F5" i="3"/>
  <c r="L42" i="6" l="1"/>
  <c r="L41" i="6"/>
  <c r="K41" i="6"/>
  <c r="J33" i="6"/>
  <c r="K34" i="6"/>
  <c r="L32" i="6"/>
  <c r="G26" i="6"/>
  <c r="L25" i="6"/>
  <c r="K21" i="6"/>
  <c r="G19" i="6"/>
  <c r="G12" i="6"/>
  <c r="K5" i="6"/>
  <c r="L6" i="6"/>
  <c r="L39" i="6"/>
  <c r="J44" i="6"/>
  <c r="K16" i="6"/>
  <c r="L21" i="6"/>
  <c r="K35" i="6"/>
  <c r="K17" i="6"/>
  <c r="K22" i="6"/>
  <c r="J26" i="6"/>
  <c r="L35" i="6"/>
  <c r="L27" i="6"/>
  <c r="K36" i="6"/>
  <c r="L44" i="6"/>
  <c r="K32" i="6"/>
  <c r="F40" i="6"/>
  <c r="F45" i="6" s="1"/>
  <c r="I26" i="6"/>
  <c r="K14" i="6"/>
  <c r="J19" i="6"/>
  <c r="K42" i="6"/>
  <c r="I19" i="6"/>
  <c r="K24" i="6"/>
  <c r="K15" i="6"/>
  <c r="G33" i="6"/>
  <c r="K43" i="6"/>
  <c r="K11" i="6"/>
  <c r="K20" i="6"/>
  <c r="I33" i="6"/>
  <c r="K38" i="6"/>
  <c r="K25" i="6"/>
  <c r="L43" i="6"/>
  <c r="K7" i="6"/>
  <c r="G10" i="6"/>
  <c r="L5" i="6"/>
  <c r="L8" i="6"/>
  <c r="K44" i="6"/>
  <c r="K18" i="6"/>
  <c r="K23" i="6"/>
  <c r="J10" i="6"/>
  <c r="K12" i="6"/>
  <c r="K28" i="6"/>
  <c r="K31" i="6"/>
  <c r="K39" i="6"/>
  <c r="L20" i="6"/>
  <c r="L7" i="6"/>
  <c r="H40" i="6"/>
  <c r="K8" i="6"/>
  <c r="L11" i="6"/>
  <c r="K27" i="6"/>
  <c r="H13" i="3"/>
  <c r="H11" i="3"/>
  <c r="F11" i="3"/>
  <c r="K33" i="6" l="1"/>
  <c r="L26" i="6"/>
  <c r="K19" i="6"/>
  <c r="G40" i="6"/>
  <c r="G45" i="6" s="1"/>
  <c r="K26" i="6"/>
  <c r="L19" i="6"/>
  <c r="I40" i="6"/>
  <c r="I45" i="6" s="1"/>
  <c r="J40" i="6"/>
  <c r="H45" i="6"/>
  <c r="J45" i="6" s="1"/>
  <c r="L33" i="6"/>
  <c r="L10" i="6"/>
  <c r="K10" i="6"/>
  <c r="K40" i="6" l="1"/>
  <c r="L40" i="6"/>
  <c r="K45" i="6"/>
  <c r="L4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税務課長</author>
  </authors>
  <commentList>
    <comment ref="G5" authorId="0" shapeId="0" xr:uid="{BDD515D6-55E6-4C3B-BE4A-172343EE2B1C}">
      <text>
        <r>
          <rPr>
            <b/>
            <sz val="9"/>
            <color indexed="81"/>
            <rFont val="MS P ゴシック"/>
            <family val="3"/>
            <charset val="128"/>
          </rPr>
          <t>第14表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<sst xmlns="http://schemas.openxmlformats.org/spreadsheetml/2006/main" count="501" uniqueCount="223">
  <si>
    <t>（単位：千円・％）</t>
    <rPh sb="1" eb="3">
      <t>タンイ</t>
    </rPh>
    <rPh sb="4" eb="6">
      <t>センエン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</si>
  <si>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</si>
  <si>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</si>
  <si>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現年課税分</t>
  </si>
  <si>
    <t>所得割</t>
    <rPh sb="0" eb="2">
      <t>ショトク</t>
    </rPh>
    <rPh sb="2" eb="3">
      <t>ワリ</t>
    </rPh>
    <phoneticPr fontId="3"/>
  </si>
  <si>
    <t>滞納繰越分</t>
  </si>
  <si>
    <t>固定資産税</t>
  </si>
  <si>
    <t>土地</t>
    <rPh sb="0" eb="2">
      <t>トチ</t>
    </rPh>
    <phoneticPr fontId="3"/>
  </si>
  <si>
    <t>家屋</t>
    <rPh sb="0" eb="2">
      <t>カオク</t>
    </rPh>
    <phoneticPr fontId="3"/>
  </si>
  <si>
    <t>償却資産</t>
    <rPh sb="0" eb="2">
      <t>ショウキャク</t>
    </rPh>
    <rPh sb="2" eb="4">
      <t>シサン</t>
    </rPh>
    <phoneticPr fontId="3"/>
  </si>
  <si>
    <t>計</t>
    <phoneticPr fontId="3"/>
  </si>
  <si>
    <t>環境性能割</t>
    <rPh sb="0" eb="2">
      <t>カンキョウ</t>
    </rPh>
    <rPh sb="2" eb="4">
      <t>セイノウ</t>
    </rPh>
    <rPh sb="4" eb="5">
      <t>ワリ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</si>
  <si>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</si>
  <si>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固定資産税</t>
    <rPh sb="0" eb="2">
      <t>コテイ</t>
    </rPh>
    <rPh sb="2" eb="5">
      <t>シサンゼイ</t>
    </rPh>
    <phoneticPr fontId="3"/>
  </si>
  <si>
    <t>（１）町民税・個人</t>
    <rPh sb="3" eb="5">
      <t>チョウミン</t>
    </rPh>
    <rPh sb="5" eb="6">
      <t>ゼイ</t>
    </rPh>
    <rPh sb="7" eb="9">
      <t>コジン</t>
    </rPh>
    <phoneticPr fontId="3"/>
  </si>
  <si>
    <t>（単位:人）</t>
    <rPh sb="1" eb="3">
      <t>タンイ</t>
    </rPh>
    <rPh sb="4" eb="5">
      <t>ニン</t>
    </rPh>
    <phoneticPr fontId="3"/>
  </si>
  <si>
    <t>年　度</t>
    <rPh sb="0" eb="3">
      <t>ネンド</t>
    </rPh>
    <phoneticPr fontId="3"/>
  </si>
  <si>
    <t>令和２年度</t>
    <rPh sb="0" eb="2">
      <t>レイワ</t>
    </rPh>
    <rPh sb="3" eb="5">
      <t>ネンド</t>
    </rPh>
    <phoneticPr fontId="3"/>
  </si>
  <si>
    <t>区　分</t>
    <rPh sb="0" eb="3">
      <t>クブン</t>
    </rPh>
    <phoneticPr fontId="3"/>
  </si>
  <si>
    <t>納税義務者数</t>
    <rPh sb="0" eb="2">
      <t>ノウゼイ</t>
    </rPh>
    <rPh sb="2" eb="5">
      <t>ギムシャ</t>
    </rPh>
    <rPh sb="5" eb="6">
      <t>スウ</t>
    </rPh>
    <phoneticPr fontId="3"/>
  </si>
  <si>
    <t>増　減</t>
    <rPh sb="0" eb="3">
      <t>ゾウゲン</t>
    </rPh>
    <phoneticPr fontId="3"/>
  </si>
  <si>
    <t>普通徴収</t>
    <rPh sb="0" eb="2">
      <t>フツウ</t>
    </rPh>
    <rPh sb="2" eb="4">
      <t>チョウシュウ</t>
    </rPh>
    <phoneticPr fontId="3"/>
  </si>
  <si>
    <t>均等割</t>
    <rPh sb="0" eb="3">
      <t>キントウワリ</t>
    </rPh>
    <phoneticPr fontId="3"/>
  </si>
  <si>
    <t>年金特別徴収</t>
    <rPh sb="0" eb="2">
      <t>ネンキン</t>
    </rPh>
    <rPh sb="2" eb="4">
      <t>トクベツ</t>
    </rPh>
    <rPh sb="4" eb="6">
      <t>チョウシュウ</t>
    </rPh>
    <phoneticPr fontId="3"/>
  </si>
  <si>
    <t>特別徴収</t>
    <rPh sb="0" eb="2">
      <t>トクベツ</t>
    </rPh>
    <rPh sb="2" eb="4">
      <t>チョウシュウ</t>
    </rPh>
    <phoneticPr fontId="3"/>
  </si>
  <si>
    <t>合計</t>
    <rPh sb="0" eb="2">
      <t>ゴウケイ</t>
    </rPh>
    <phoneticPr fontId="3"/>
  </si>
  <si>
    <t>併徴納税者</t>
    <rPh sb="0" eb="1">
      <t>ヘイ</t>
    </rPh>
    <rPh sb="1" eb="2">
      <t>チョウ</t>
    </rPh>
    <rPh sb="2" eb="5">
      <t>ノウゼイシャ</t>
    </rPh>
    <phoneticPr fontId="3"/>
  </si>
  <si>
    <t>納税義務者</t>
    <rPh sb="0" eb="2">
      <t>ノウゼイ</t>
    </rPh>
    <rPh sb="2" eb="5">
      <t>ギムシャ</t>
    </rPh>
    <phoneticPr fontId="3"/>
  </si>
  <si>
    <t>非課税者</t>
    <rPh sb="0" eb="3">
      <t>ヒカゼイ</t>
    </rPh>
    <rPh sb="3" eb="4">
      <t>シャ</t>
    </rPh>
    <phoneticPr fontId="3"/>
  </si>
  <si>
    <t>（２）固定資産税</t>
    <rPh sb="3" eb="5">
      <t>コテイ</t>
    </rPh>
    <rPh sb="5" eb="8">
      <t>シサンゼイ</t>
    </rPh>
    <phoneticPr fontId="3"/>
  </si>
  <si>
    <t xml:space="preserve"> 土地</t>
    <rPh sb="1" eb="3">
      <t>トチ</t>
    </rPh>
    <phoneticPr fontId="3"/>
  </si>
  <si>
    <t xml:space="preserve"> 家屋</t>
    <rPh sb="1" eb="3">
      <t>カオク</t>
    </rPh>
    <phoneticPr fontId="3"/>
  </si>
  <si>
    <t xml:space="preserve"> 償却資産</t>
    <rPh sb="1" eb="3">
      <t>ショウキャク</t>
    </rPh>
    <rPh sb="3" eb="5">
      <t>シサン</t>
    </rPh>
    <phoneticPr fontId="3"/>
  </si>
  <si>
    <t>全体の納税義務者</t>
    <rPh sb="0" eb="2">
      <t>ゼンタイ</t>
    </rPh>
    <rPh sb="3" eb="5">
      <t>ノウゼイ</t>
    </rPh>
    <rPh sb="5" eb="8">
      <t>ギムシャ</t>
    </rPh>
    <phoneticPr fontId="3"/>
  </si>
  <si>
    <t>（３）都市計画税</t>
    <rPh sb="3" eb="5">
      <t>トシ</t>
    </rPh>
    <rPh sb="5" eb="7">
      <t>ケイカク</t>
    </rPh>
    <rPh sb="7" eb="8">
      <t>ゼイ</t>
    </rPh>
    <phoneticPr fontId="3"/>
  </si>
  <si>
    <t>項　　　目</t>
    <rPh sb="0" eb="5">
      <t>コウモク</t>
    </rPh>
    <phoneticPr fontId="3"/>
  </si>
  <si>
    <t>伸 率</t>
    <rPh sb="0" eb="1">
      <t>ノ</t>
    </rPh>
    <rPh sb="2" eb="3">
      <t>リツ</t>
    </rPh>
    <phoneticPr fontId="3"/>
  </si>
  <si>
    <t>増 減</t>
    <rPh sb="0" eb="3">
      <t>ゾウゲン</t>
    </rPh>
    <phoneticPr fontId="3"/>
  </si>
  <si>
    <t>営業所得</t>
    <rPh sb="0" eb="2">
      <t>エイギョウ</t>
    </rPh>
    <rPh sb="2" eb="4">
      <t>ショトク</t>
    </rPh>
    <phoneticPr fontId="3"/>
  </si>
  <si>
    <t>その他の所得</t>
    <rPh sb="2" eb="3">
      <t>タ</t>
    </rPh>
    <rPh sb="4" eb="6">
      <t>ショトク</t>
    </rPh>
    <phoneticPr fontId="3"/>
  </si>
  <si>
    <t>合　　　　計</t>
    <rPh sb="0" eb="6">
      <t>ゴウケイ</t>
    </rPh>
    <phoneticPr fontId="3"/>
  </si>
  <si>
    <t>均等割件数</t>
    <rPh sb="0" eb="3">
      <t>キントウワリ</t>
    </rPh>
    <rPh sb="3" eb="5">
      <t>ケンスウ</t>
    </rPh>
    <phoneticPr fontId="3"/>
  </si>
  <si>
    <t>（単位:件）</t>
    <rPh sb="1" eb="3">
      <t>タンイ</t>
    </rPh>
    <rPh sb="4" eb="5">
      <t>ケン</t>
    </rPh>
    <phoneticPr fontId="3"/>
  </si>
  <si>
    <t>区　　分</t>
    <rPh sb="0" eb="4">
      <t>クブン</t>
    </rPh>
    <phoneticPr fontId="3"/>
  </si>
  <si>
    <t>万円</t>
    <rPh sb="0" eb="2">
      <t>５マンエン</t>
    </rPh>
    <phoneticPr fontId="3"/>
  </si>
  <si>
    <t>合　　計</t>
    <rPh sb="0" eb="4">
      <t>ゴウケイ</t>
    </rPh>
    <phoneticPr fontId="3"/>
  </si>
  <si>
    <t>法人税割件数</t>
    <rPh sb="0" eb="2">
      <t>ホウジン</t>
    </rPh>
    <rPh sb="2" eb="3">
      <t>ゼイ</t>
    </rPh>
    <rPh sb="3" eb="4">
      <t>ワリ</t>
    </rPh>
    <rPh sb="4" eb="6">
      <t>ケンスウ</t>
    </rPh>
    <phoneticPr fontId="3"/>
  </si>
  <si>
    <t>件　　数</t>
    <rPh sb="0" eb="4">
      <t>ケンスウ</t>
    </rPh>
    <phoneticPr fontId="3"/>
  </si>
  <si>
    <t>調定額（現年課税分）</t>
    <rPh sb="0" eb="1">
      <t>チョウ</t>
    </rPh>
    <rPh sb="1" eb="3">
      <t>テイガク</t>
    </rPh>
    <rPh sb="4" eb="5">
      <t>ゲン</t>
    </rPh>
    <rPh sb="5" eb="6">
      <t>ネン</t>
    </rPh>
    <rPh sb="6" eb="8">
      <t>カゼイ</t>
    </rPh>
    <rPh sb="8" eb="9">
      <t>ブン</t>
    </rPh>
    <phoneticPr fontId="3"/>
  </si>
  <si>
    <t>（単位:千円、件）</t>
    <rPh sb="1" eb="3">
      <t>タンイ</t>
    </rPh>
    <rPh sb="4" eb="5">
      <t>セン</t>
    </rPh>
    <rPh sb="5" eb="6">
      <t>エン</t>
    </rPh>
    <rPh sb="7" eb="8">
      <t>ケン</t>
    </rPh>
    <phoneticPr fontId="3"/>
  </si>
  <si>
    <t>金 額</t>
    <rPh sb="0" eb="1">
      <t>キン</t>
    </rPh>
    <rPh sb="2" eb="3">
      <t>ガク</t>
    </rPh>
    <phoneticPr fontId="3"/>
  </si>
  <si>
    <t>件 数</t>
    <rPh sb="0" eb="1">
      <t>ケン</t>
    </rPh>
    <rPh sb="2" eb="3">
      <t>カズ</t>
    </rPh>
    <phoneticPr fontId="3"/>
  </si>
  <si>
    <t>法人税割</t>
    <rPh sb="0" eb="2">
      <t>ホウジン</t>
    </rPh>
    <rPh sb="2" eb="3">
      <t>ゼイ</t>
    </rPh>
    <rPh sb="3" eb="4">
      <t>ワリ</t>
    </rPh>
    <phoneticPr fontId="3"/>
  </si>
  <si>
    <t xml:space="preserve">※法人税割とは・・・法人の所得に応じて課される法人税額（国税）をもとに課する </t>
    <rPh sb="1" eb="3">
      <t>ホウジン</t>
    </rPh>
    <rPh sb="3" eb="4">
      <t>ゼイ</t>
    </rPh>
    <rPh sb="4" eb="5">
      <t>ワリ</t>
    </rPh>
    <rPh sb="28" eb="30">
      <t>コクゼイ</t>
    </rPh>
    <phoneticPr fontId="3"/>
  </si>
  <si>
    <t>（単位：台・円・％）</t>
    <rPh sb="1" eb="3">
      <t>タンイ</t>
    </rPh>
    <rPh sb="4" eb="5">
      <t>ダイ</t>
    </rPh>
    <rPh sb="6" eb="7">
      <t>センエン</t>
    </rPh>
    <phoneticPr fontId="3"/>
  </si>
  <si>
    <t>　　　　年　度</t>
    <rPh sb="4" eb="7">
      <t>ネンド</t>
    </rPh>
    <phoneticPr fontId="3"/>
  </si>
  <si>
    <t>税率</t>
    <rPh sb="0" eb="2">
      <t>ゼイリツ</t>
    </rPh>
    <phoneticPr fontId="3"/>
  </si>
  <si>
    <t>比　　　　　　　　較</t>
    <rPh sb="0" eb="10">
      <t>ヒカク</t>
    </rPh>
    <phoneticPr fontId="3"/>
  </si>
  <si>
    <t>　種　別</t>
    <rPh sb="1" eb="4">
      <t>シュベツ</t>
    </rPh>
    <phoneticPr fontId="3"/>
  </si>
  <si>
    <t>台 数</t>
    <rPh sb="0" eb="3">
      <t>ダイスウ</t>
    </rPh>
    <phoneticPr fontId="3"/>
  </si>
  <si>
    <t>税 額</t>
    <rPh sb="0" eb="3">
      <t>ゼイガク</t>
    </rPh>
    <phoneticPr fontId="3"/>
  </si>
  <si>
    <t>原動機付自転車</t>
    <rPh sb="0" eb="3">
      <t>ゲンドウキ</t>
    </rPh>
    <rPh sb="3" eb="4">
      <t>ツキ</t>
    </rPh>
    <rPh sb="4" eb="7">
      <t>ジテンシャ</t>
    </rPh>
    <phoneticPr fontId="3"/>
  </si>
  <si>
    <t>　50ｃｃ以下</t>
    <rPh sb="5" eb="7">
      <t>イカ</t>
    </rPh>
    <phoneticPr fontId="3"/>
  </si>
  <si>
    <t>　90ｃｃ以下</t>
    <rPh sb="5" eb="7">
      <t>イカ</t>
    </rPh>
    <phoneticPr fontId="3"/>
  </si>
  <si>
    <t>　125ｃｃ以下</t>
    <rPh sb="6" eb="8">
      <t>イカ</t>
    </rPh>
    <phoneticPr fontId="3"/>
  </si>
  <si>
    <t>　ミニカー</t>
    <phoneticPr fontId="3"/>
  </si>
  <si>
    <t>計</t>
    <rPh sb="0" eb="1">
      <t>ケイ</t>
    </rPh>
    <phoneticPr fontId="3"/>
  </si>
  <si>
    <t>軽　自　動　車</t>
    <rPh sb="0" eb="1">
      <t>ケイ</t>
    </rPh>
    <rPh sb="2" eb="7">
      <t>ジドウシャ</t>
    </rPh>
    <phoneticPr fontId="3"/>
  </si>
  <si>
    <t>　軽二輪車</t>
    <rPh sb="1" eb="2">
      <t>ケイ</t>
    </rPh>
    <rPh sb="2" eb="5">
      <t>ニリンシャ</t>
    </rPh>
    <phoneticPr fontId="3"/>
  </si>
  <si>
    <t>　四輪乗用営業用</t>
    <rPh sb="1" eb="3">
      <t>ヨンリン</t>
    </rPh>
    <rPh sb="3" eb="5">
      <t>ジョウヨウ</t>
    </rPh>
    <rPh sb="5" eb="7">
      <t>エイギョウ</t>
    </rPh>
    <rPh sb="7" eb="8">
      <t>ヨウ</t>
    </rPh>
    <phoneticPr fontId="3"/>
  </si>
  <si>
    <t>旧税率</t>
    <rPh sb="0" eb="1">
      <t>キュウ</t>
    </rPh>
    <rPh sb="1" eb="3">
      <t>ゼイリツ</t>
    </rPh>
    <phoneticPr fontId="3"/>
  </si>
  <si>
    <t>―</t>
    <phoneticPr fontId="3"/>
  </si>
  <si>
    <t>現行税率</t>
    <rPh sb="0" eb="2">
      <t>ゲンコウ</t>
    </rPh>
    <rPh sb="2" eb="4">
      <t>ゼイリツ</t>
    </rPh>
    <phoneticPr fontId="3"/>
  </si>
  <si>
    <t>環境性能Ａ</t>
    <rPh sb="0" eb="2">
      <t>カンキョウ</t>
    </rPh>
    <rPh sb="2" eb="4">
      <t>セイノウ</t>
    </rPh>
    <phoneticPr fontId="3"/>
  </si>
  <si>
    <t>環境性能Ｂ</t>
    <rPh sb="0" eb="2">
      <t>カンキョウ</t>
    </rPh>
    <rPh sb="2" eb="4">
      <t>セイノウ</t>
    </rPh>
    <phoneticPr fontId="3"/>
  </si>
  <si>
    <t>環境性能Ｃ</t>
    <rPh sb="0" eb="2">
      <t>カンキョウ</t>
    </rPh>
    <rPh sb="2" eb="4">
      <t>セイノウ</t>
    </rPh>
    <phoneticPr fontId="3"/>
  </si>
  <si>
    <t>重課税</t>
    <rPh sb="0" eb="1">
      <t>ジュウ</t>
    </rPh>
    <rPh sb="1" eb="3">
      <t>カゼイ</t>
    </rPh>
    <phoneticPr fontId="3"/>
  </si>
  <si>
    <t>　四輪乗用自家用</t>
    <rPh sb="1" eb="3">
      <t>ヨンリン</t>
    </rPh>
    <rPh sb="3" eb="5">
      <t>ジョウヨウ</t>
    </rPh>
    <rPh sb="5" eb="8">
      <t>ジカヨウ</t>
    </rPh>
    <phoneticPr fontId="3"/>
  </si>
  <si>
    <t>　四輪貨物自家用</t>
    <rPh sb="1" eb="3">
      <t>ヨンリン</t>
    </rPh>
    <rPh sb="3" eb="5">
      <t>カモツ</t>
    </rPh>
    <rPh sb="5" eb="8">
      <t>ジカヨウ</t>
    </rPh>
    <phoneticPr fontId="3"/>
  </si>
  <si>
    <t>　四輪貨物営業用</t>
    <rPh sb="1" eb="3">
      <t>ヨンリン</t>
    </rPh>
    <rPh sb="3" eb="5">
      <t>カモツ</t>
    </rPh>
    <rPh sb="5" eb="8">
      <t>エイギョウヨウ</t>
    </rPh>
    <phoneticPr fontId="3"/>
  </si>
  <si>
    <t>二輪小型自動車</t>
    <rPh sb="0" eb="2">
      <t>ニリン</t>
    </rPh>
    <rPh sb="2" eb="4">
      <t>コガタ</t>
    </rPh>
    <rPh sb="4" eb="7">
      <t>ジドウシャ</t>
    </rPh>
    <phoneticPr fontId="3"/>
  </si>
  <si>
    <t>小型特殊</t>
    <rPh sb="0" eb="2">
      <t>コガタ</t>
    </rPh>
    <rPh sb="2" eb="4">
      <t>トクシュ</t>
    </rPh>
    <phoneticPr fontId="3"/>
  </si>
  <si>
    <t>　農耕用</t>
    <rPh sb="1" eb="4">
      <t>ノウコウヨウ</t>
    </rPh>
    <phoneticPr fontId="3"/>
  </si>
  <si>
    <t>　その他</t>
    <rPh sb="1" eb="4">
      <t>ソノタ</t>
    </rPh>
    <phoneticPr fontId="3"/>
  </si>
  <si>
    <t>合　　　　　計</t>
    <rPh sb="0" eb="7">
      <t>ゴウケイ</t>
    </rPh>
    <phoneticPr fontId="3"/>
  </si>
  <si>
    <t>修正分</t>
    <rPh sb="0" eb="2">
      <t>シュウセイ</t>
    </rPh>
    <rPh sb="2" eb="3">
      <t>ブン</t>
    </rPh>
    <phoneticPr fontId="3"/>
  </si>
  <si>
    <t>固定資産税</t>
    <rPh sb="0" eb="2">
      <t>コテイ</t>
    </rPh>
    <rPh sb="2" eb="4">
      <t>シサンゼイ</t>
    </rPh>
    <phoneticPr fontId="3"/>
  </si>
  <si>
    <t>調 定 額</t>
    <rPh sb="0" eb="1">
      <t>チョウ</t>
    </rPh>
    <rPh sb="2" eb="3">
      <t>テイ</t>
    </rPh>
    <rPh sb="4" eb="5">
      <t>テイガク</t>
    </rPh>
    <phoneticPr fontId="3"/>
  </si>
  <si>
    <t>内　　訳</t>
    <rPh sb="0" eb="4">
      <t>ウチワケ</t>
    </rPh>
    <phoneticPr fontId="3"/>
  </si>
  <si>
    <t>国有資産等所在市町村交付金</t>
    <rPh sb="0" eb="2">
      <t>コクユウ</t>
    </rPh>
    <rPh sb="2" eb="4">
      <t>シサン</t>
    </rPh>
    <rPh sb="4" eb="5">
      <t>トウ</t>
    </rPh>
    <rPh sb="5" eb="7">
      <t>ショザイ</t>
    </rPh>
    <rPh sb="7" eb="10">
      <t>シチョウソン</t>
    </rPh>
    <rPh sb="10" eb="13">
      <t>コウフキン</t>
    </rPh>
    <phoneticPr fontId="3"/>
  </si>
  <si>
    <t>軽自動車税</t>
    <rPh sb="0" eb="4">
      <t>ケイジドウシャ</t>
    </rPh>
    <rPh sb="4" eb="5">
      <t>ゼイ</t>
    </rPh>
    <phoneticPr fontId="3"/>
  </si>
  <si>
    <t>種別割（軽自動車税）</t>
    <rPh sb="0" eb="2">
      <t>シュベツ</t>
    </rPh>
    <rPh sb="2" eb="3">
      <t>ワリ</t>
    </rPh>
    <rPh sb="4" eb="8">
      <t>ケイジドウシャ</t>
    </rPh>
    <rPh sb="8" eb="9">
      <t>ゼイ</t>
    </rPh>
    <phoneticPr fontId="3"/>
  </si>
  <si>
    <t>合　　　　計</t>
  </si>
  <si>
    <t>町たばこ税</t>
    <rPh sb="0" eb="1">
      <t>マチ</t>
    </rPh>
    <phoneticPr fontId="3"/>
  </si>
  <si>
    <t>増減</t>
    <rPh sb="0" eb="2">
      <t>ゾウゲン</t>
    </rPh>
    <phoneticPr fontId="3"/>
  </si>
  <si>
    <t>町たばこ税</t>
    <rPh sb="0" eb="1">
      <t>マチ</t>
    </rPh>
    <rPh sb="4" eb="5">
      <t>ゼイ</t>
    </rPh>
    <phoneticPr fontId="3"/>
  </si>
  <si>
    <t>都市計画税</t>
    <rPh sb="0" eb="2">
      <t>トシ</t>
    </rPh>
    <rPh sb="2" eb="4">
      <t>ケイカク</t>
    </rPh>
    <phoneticPr fontId="3"/>
  </si>
  <si>
    <t>内　訳</t>
    <rPh sb="0" eb="3">
      <t>ウチワケ</t>
    </rPh>
    <phoneticPr fontId="3"/>
  </si>
  <si>
    <t>（1）家屋の新増築分内訳</t>
    <rPh sb="3" eb="5">
      <t>カオク</t>
    </rPh>
    <rPh sb="6" eb="7">
      <t>シンゾウ</t>
    </rPh>
    <rPh sb="7" eb="9">
      <t>ゾウチク</t>
    </rPh>
    <rPh sb="9" eb="10">
      <t>ブン</t>
    </rPh>
    <rPh sb="10" eb="12">
      <t>ウチワケ</t>
    </rPh>
    <phoneticPr fontId="3"/>
  </si>
  <si>
    <t>（単位：棟）</t>
    <rPh sb="1" eb="3">
      <t>タンイ</t>
    </rPh>
    <rPh sb="4" eb="5">
      <t>トウ</t>
    </rPh>
    <phoneticPr fontId="3"/>
  </si>
  <si>
    <t>区分</t>
    <rPh sb="0" eb="2">
      <t>クブン</t>
    </rPh>
    <phoneticPr fontId="3"/>
  </si>
  <si>
    <t>新　築</t>
    <rPh sb="0" eb="3">
      <t>シンチク</t>
    </rPh>
    <phoneticPr fontId="3"/>
  </si>
  <si>
    <t>増　築</t>
    <rPh sb="0" eb="3">
      <t>ゾウチク</t>
    </rPh>
    <phoneticPr fontId="3"/>
  </si>
  <si>
    <t>滅　失</t>
    <rPh sb="0" eb="3">
      <t>メッシツ</t>
    </rPh>
    <phoneticPr fontId="3"/>
  </si>
  <si>
    <t>木　造</t>
    <rPh sb="0" eb="3">
      <t>モクゾウ</t>
    </rPh>
    <phoneticPr fontId="3"/>
  </si>
  <si>
    <t>非木造</t>
    <rPh sb="0" eb="1">
      <t>ヒ</t>
    </rPh>
    <rPh sb="1" eb="3">
      <t>モクゾウ</t>
    </rPh>
    <phoneticPr fontId="3"/>
  </si>
  <si>
    <t>合　計</t>
    <rPh sb="0" eb="3">
      <t>ゴウケイ</t>
    </rPh>
    <phoneticPr fontId="3"/>
  </si>
  <si>
    <t>※</t>
    <phoneticPr fontId="3"/>
  </si>
  <si>
    <t>年度欄は、前年の1月から12月までの期間分をいう。</t>
    <rPh sb="0" eb="2">
      <t>ネンド</t>
    </rPh>
    <rPh sb="2" eb="3">
      <t>ラン</t>
    </rPh>
    <rPh sb="5" eb="7">
      <t>ゼンネン</t>
    </rPh>
    <rPh sb="9" eb="10">
      <t>ガツ</t>
    </rPh>
    <rPh sb="14" eb="15">
      <t>ガツ</t>
    </rPh>
    <rPh sb="18" eb="20">
      <t>キカン</t>
    </rPh>
    <rPh sb="20" eb="21">
      <t>ブン</t>
    </rPh>
    <phoneticPr fontId="3"/>
  </si>
  <si>
    <t>（2）宅地の評価総地積</t>
    <rPh sb="3" eb="5">
      <t>タクチ</t>
    </rPh>
    <rPh sb="6" eb="8">
      <t>ヒョウカ</t>
    </rPh>
    <rPh sb="8" eb="9">
      <t>ソウ</t>
    </rPh>
    <rPh sb="9" eb="11">
      <t>チセキ</t>
    </rPh>
    <phoneticPr fontId="3"/>
  </si>
  <si>
    <t>（単位：千㎡）</t>
    <rPh sb="1" eb="3">
      <t>タンイ</t>
    </rPh>
    <rPh sb="4" eb="5">
      <t>セン</t>
    </rPh>
    <phoneticPr fontId="3"/>
  </si>
  <si>
    <t>(単位：本・円・％)</t>
    <rPh sb="1" eb="3">
      <t>タンイ</t>
    </rPh>
    <rPh sb="4" eb="5">
      <t>ホン</t>
    </rPh>
    <rPh sb="6" eb="7">
      <t>エン</t>
    </rPh>
    <phoneticPr fontId="3"/>
  </si>
  <si>
    <t>月</t>
    <rPh sb="0" eb="1">
      <t>ツキ</t>
    </rPh>
    <phoneticPr fontId="3"/>
  </si>
  <si>
    <t>平　成　２３　年　度</t>
    <rPh sb="0" eb="1">
      <t>ヒラ</t>
    </rPh>
    <rPh sb="2" eb="3">
      <t>シゲル</t>
    </rPh>
    <rPh sb="7" eb="8">
      <t>トシ</t>
    </rPh>
    <rPh sb="9" eb="10">
      <t>ド</t>
    </rPh>
    <phoneticPr fontId="3"/>
  </si>
  <si>
    <t>平　成　２４　年　度</t>
    <rPh sb="0" eb="1">
      <t>ヒラ</t>
    </rPh>
    <rPh sb="2" eb="3">
      <t>シゲル</t>
    </rPh>
    <rPh sb="7" eb="8">
      <t>トシ</t>
    </rPh>
    <rPh sb="9" eb="10">
      <t>ド</t>
    </rPh>
    <phoneticPr fontId="3"/>
  </si>
  <si>
    <t>平　成　２５　年　度</t>
    <rPh sb="0" eb="1">
      <t>ヒラ</t>
    </rPh>
    <rPh sb="2" eb="3">
      <t>シゲル</t>
    </rPh>
    <rPh sb="7" eb="8">
      <t>トシ</t>
    </rPh>
    <rPh sb="9" eb="10">
      <t>ド</t>
    </rPh>
    <phoneticPr fontId="3"/>
  </si>
  <si>
    <t>売渡本数</t>
    <rPh sb="0" eb="1">
      <t>ウ</t>
    </rPh>
    <rPh sb="1" eb="2">
      <t>ワタ</t>
    </rPh>
    <rPh sb="2" eb="4">
      <t>ホンスウ</t>
    </rPh>
    <phoneticPr fontId="3"/>
  </si>
  <si>
    <t>課税額合計</t>
    <rPh sb="0" eb="2">
      <t>カゼイ</t>
    </rPh>
    <rPh sb="2" eb="3">
      <t>ガク</t>
    </rPh>
    <rPh sb="3" eb="5">
      <t>ゴウケイ</t>
    </rPh>
    <phoneticPr fontId="3"/>
  </si>
  <si>
    <t>課税額の</t>
  </si>
  <si>
    <t>旧３級品以外</t>
    <rPh sb="0" eb="1">
      <t>キュウ</t>
    </rPh>
    <rPh sb="1" eb="3">
      <t>３キュウ</t>
    </rPh>
    <rPh sb="3" eb="4">
      <t>ヒン</t>
    </rPh>
    <rPh sb="4" eb="6">
      <t>イガイ</t>
    </rPh>
    <phoneticPr fontId="3"/>
  </si>
  <si>
    <t>旧３級品</t>
    <rPh sb="0" eb="1">
      <t>キュウ</t>
    </rPh>
    <rPh sb="1" eb="3">
      <t>３キュウ</t>
    </rPh>
    <rPh sb="3" eb="4">
      <t>ヒン</t>
    </rPh>
    <phoneticPr fontId="3"/>
  </si>
  <si>
    <t>対前年比</t>
  </si>
  <si>
    <t>手持品課税分</t>
    <rPh sb="0" eb="2">
      <t>テモ</t>
    </rPh>
    <rPh sb="2" eb="3">
      <t>ヒン</t>
    </rPh>
    <rPh sb="3" eb="5">
      <t>カゼイ</t>
    </rPh>
    <rPh sb="5" eb="6">
      <t>ブン</t>
    </rPh>
    <phoneticPr fontId="3"/>
  </si>
  <si>
    <t>納税義務者数の推移</t>
    <rPh sb="0" eb="2">
      <t>ノウゼイ</t>
    </rPh>
    <rPh sb="2" eb="5">
      <t>ギムシャ</t>
    </rPh>
    <rPh sb="5" eb="6">
      <t>スウ</t>
    </rPh>
    <rPh sb="7" eb="9">
      <t>スイイ</t>
    </rPh>
    <phoneticPr fontId="3"/>
  </si>
  <si>
    <t>町民税（法人）均等割･法人税割件数表</t>
    <rPh sb="0" eb="2">
      <t>チョウミン</t>
    </rPh>
    <rPh sb="2" eb="3">
      <t>ゼイ</t>
    </rPh>
    <rPh sb="4" eb="6">
      <t>ホウジン</t>
    </rPh>
    <rPh sb="7" eb="10">
      <t>キントウワリ</t>
    </rPh>
    <rPh sb="11" eb="13">
      <t>ホウジン</t>
    </rPh>
    <rPh sb="13" eb="14">
      <t>ゼイ</t>
    </rPh>
    <rPh sb="14" eb="15">
      <t>ワリ</t>
    </rPh>
    <rPh sb="15" eb="17">
      <t>ケンスウ</t>
    </rPh>
    <rPh sb="17" eb="18">
      <t>ヒョウ</t>
    </rPh>
    <phoneticPr fontId="3"/>
  </si>
  <si>
    <t>軽自動車税課税台数表</t>
    <rPh sb="0" eb="4">
      <t>ケイジドウシャ</t>
    </rPh>
    <rPh sb="4" eb="5">
      <t>ゼイ</t>
    </rPh>
    <rPh sb="5" eb="7">
      <t>カゼイ</t>
    </rPh>
    <rPh sb="7" eb="9">
      <t>ダイスウ</t>
    </rPh>
    <rPh sb="9" eb="10">
      <t>ヒョウ</t>
    </rPh>
    <phoneticPr fontId="3"/>
  </si>
  <si>
    <t>町たばこ税課税額・売渡本数表</t>
    <rPh sb="0" eb="1">
      <t>マチ</t>
    </rPh>
    <rPh sb="4" eb="5">
      <t>ゼイ</t>
    </rPh>
    <rPh sb="5" eb="7">
      <t>カゼイ</t>
    </rPh>
    <rPh sb="7" eb="8">
      <t>ガク</t>
    </rPh>
    <rPh sb="9" eb="10">
      <t>ウ</t>
    </rPh>
    <rPh sb="10" eb="11">
      <t>ワタ</t>
    </rPh>
    <rPh sb="11" eb="13">
      <t>ホンスウ</t>
    </rPh>
    <rPh sb="13" eb="14">
      <t>ヒョウ</t>
    </rPh>
    <phoneticPr fontId="3"/>
  </si>
  <si>
    <t>固定資産税の土地家屋増減件数表</t>
    <rPh sb="0" eb="2">
      <t>コテイ</t>
    </rPh>
    <rPh sb="2" eb="5">
      <t>シサンゼイ</t>
    </rPh>
    <rPh sb="6" eb="8">
      <t>トチ</t>
    </rPh>
    <rPh sb="8" eb="10">
      <t>カオク</t>
    </rPh>
    <rPh sb="10" eb="12">
      <t>ゾウゲン</t>
    </rPh>
    <rPh sb="12" eb="14">
      <t>ケンスウ</t>
    </rPh>
    <rPh sb="14" eb="15">
      <t>ヒョウ</t>
    </rPh>
    <phoneticPr fontId="3"/>
  </si>
  <si>
    <t>（単位：千円・％）</t>
  </si>
  <si>
    <t>税目</t>
  </si>
  <si>
    <t>令和５年度</t>
  </si>
  <si>
    <t>令和６年度</t>
  </si>
  <si>
    <t>比較</t>
  </si>
  <si>
    <t>決算額</t>
  </si>
  <si>
    <t>構成比</t>
  </si>
  <si>
    <t>増減</t>
  </si>
  <si>
    <t>伸率</t>
  </si>
  <si>
    <t>町民税</t>
  </si>
  <si>
    <t>個人</t>
  </si>
  <si>
    <t>均等割</t>
  </si>
  <si>
    <t>所得割</t>
  </si>
  <si>
    <t>うち退職分</t>
  </si>
  <si>
    <t>　　　計</t>
  </si>
  <si>
    <t>法人</t>
  </si>
  <si>
    <t>法人税割</t>
  </si>
  <si>
    <t>計</t>
  </si>
  <si>
    <t>固定資産税等</t>
  </si>
  <si>
    <t>土地</t>
  </si>
  <si>
    <t>家屋</t>
  </si>
  <si>
    <t>償却資産</t>
  </si>
  <si>
    <t>　　　交付金</t>
  </si>
  <si>
    <t>軽自動車税</t>
  </si>
  <si>
    <t>種別割</t>
  </si>
  <si>
    <t>町たばこ税</t>
  </si>
  <si>
    <t>都市計画税</t>
  </si>
  <si>
    <t>　　　現年課税分</t>
  </si>
  <si>
    <t>　　　滞納繰越分</t>
  </si>
  <si>
    <t>合計</t>
  </si>
  <si>
    <t>町税決算額状況</t>
    <phoneticPr fontId="3"/>
  </si>
  <si>
    <t>（単位：千円）</t>
    <rPh sb="1" eb="3">
      <t>タンイ</t>
    </rPh>
    <rPh sb="4" eb="6">
      <t>センエン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</si>
  <si>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</si>
  <si>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</si>
  <si>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</si>
  <si>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</si>
  <si>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</si>
  <si>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</si>
  <si>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</si>
  <si>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</si>
  <si>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</si>
  <si>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</si>
  <si>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町民税</t>
    <rPh sb="0" eb="2">
      <t>チョウミン</t>
    </rPh>
    <rPh sb="2" eb="3">
      <t>ゼイ</t>
    </rPh>
    <phoneticPr fontId="2"/>
  </si>
  <si>
    <t>固定資産税等</t>
    <rPh sb="0" eb="2">
      <t>コテイ</t>
    </rPh>
    <rPh sb="2" eb="5">
      <t>シサンゼイ</t>
    </rPh>
    <rPh sb="5" eb="6">
      <t>トウ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</si>
  <si>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</si>
  <si>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その他の町税</t>
    <rPh sb="2" eb="3">
      <t>タ</t>
    </rPh>
    <rPh sb="4" eb="6">
      <t>チョウゼイ</t>
    </rPh>
    <phoneticPr fontId="2"/>
  </si>
  <si>
    <t>合　計</t>
    <rPh sb="0" eb="1">
      <t>ゴウ</t>
    </rPh>
    <rPh sb="2" eb="3">
      <t>ケイ</t>
    </rPh>
    <phoneticPr fontId="2"/>
  </si>
  <si>
    <t>平成27年度</t>
  </si>
  <si>
    <t>平成28年度</t>
  </si>
  <si>
    <t>平成29年度</t>
  </si>
  <si>
    <t>平成30年度</t>
  </si>
  <si>
    <t>令和元年度</t>
  </si>
  <si>
    <t>令和２年度</t>
  </si>
  <si>
    <t>令和３年度</t>
  </si>
  <si>
    <t>令和４年度</t>
  </si>
  <si>
    <t>（単位：％）</t>
    <rPh sb="1" eb="3">
      <t>タンイ</t>
    </rPh>
    <phoneticPr fontId="2"/>
  </si>
  <si>
    <t>全体</t>
    <rPh sb="0" eb="1">
      <t>ゼン</t>
    </rPh>
    <rPh sb="1" eb="2">
      <t>カラダ</t>
    </rPh>
    <phoneticPr fontId="2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</si>
  <si>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2"/>
  </si>
  <si>
    <t>滞納繰越分</t>
    <rPh sb="0" eb="2">
      <t>タイノウ</t>
    </rPh>
    <rPh sb="2" eb="4">
      <t>クリコシ</t>
    </rPh>
    <rPh sb="4" eb="5">
      <t>ブン</t>
    </rPh>
    <phoneticPr fontId="2"/>
  </si>
  <si>
    <t>（単位：千円・％）</t>
    <rPh sb="1" eb="3">
      <t>タンイ</t>
    </rPh>
    <rPh sb="4" eb="6">
      <t>センエン</t>
    </rPh>
    <phoneticPr fontId="2"/>
  </si>
  <si>
    <t>収入未済額</t>
    <rPh sb="0" eb="2">
      <t>シュウニュウ</t>
    </rPh>
    <rPh sb="2" eb="3">
      <t>ミ</t>
    </rPh>
    <rPh sb="3" eb="4">
      <t>サイ</t>
    </rPh>
    <rPh sb="4" eb="5">
      <t>ガク</t>
    </rPh>
    <phoneticPr fontId="2"/>
  </si>
  <si>
    <t>徴収率</t>
    <rPh sb="0" eb="2">
      <t>チョウシュウ</t>
    </rPh>
    <rPh sb="2" eb="3">
      <t>リツ</t>
    </rPh>
    <phoneticPr fontId="2"/>
  </si>
  <si>
    <t>執行停止後3年(15条の7-4)</t>
  </si>
  <si>
    <t>停止後即消滅(15条の7-5)</t>
    <rPh sb="9" eb="10">
      <t>ジョウ</t>
    </rPh>
    <phoneticPr fontId="2"/>
  </si>
  <si>
    <t>時効消滅(18条)</t>
    <rPh sb="7" eb="8">
      <t>ジョウ</t>
    </rPh>
    <phoneticPr fontId="2"/>
  </si>
  <si>
    <t>町税の推移</t>
    <rPh sb="0" eb="2">
      <t>チョウゼイ</t>
    </rPh>
    <rPh sb="3" eb="5">
      <t>スイイ</t>
    </rPh>
    <phoneticPr fontId="2"/>
  </si>
  <si>
    <t>町税調定額の推移</t>
    <rPh sb="0" eb="2">
      <t>チョウゼイ</t>
    </rPh>
    <rPh sb="2" eb="4">
      <t>チョウテイ</t>
    </rPh>
    <rPh sb="4" eb="5">
      <t>ガク</t>
    </rPh>
    <rPh sb="6" eb="8">
      <t>スイイ</t>
    </rPh>
    <phoneticPr fontId="2"/>
  </si>
  <si>
    <t>町税収入済額の推移</t>
    <rPh sb="0" eb="2">
      <t>チョウゼイ</t>
    </rPh>
    <rPh sb="2" eb="4">
      <t>シュウニュウ</t>
    </rPh>
    <rPh sb="4" eb="5">
      <t>ズ</t>
    </rPh>
    <rPh sb="5" eb="6">
      <t>ガク</t>
    </rPh>
    <rPh sb="7" eb="9">
      <t>スイイ</t>
    </rPh>
    <phoneticPr fontId="2"/>
  </si>
  <si>
    <t>町税徴収率の推移</t>
    <rPh sb="0" eb="2">
      <t>チョウゼイ</t>
    </rPh>
    <rPh sb="2" eb="4">
      <t>チョウシュウ</t>
    </rPh>
    <rPh sb="4" eb="5">
      <t>リツ</t>
    </rPh>
    <rPh sb="6" eb="8">
      <t>スイイ</t>
    </rPh>
    <phoneticPr fontId="2"/>
  </si>
  <si>
    <t>町税収入未済額の推移</t>
    <rPh sb="0" eb="2">
      <t>チョウゼイ</t>
    </rPh>
    <rPh sb="2" eb="4">
      <t>シュウニュウ</t>
    </rPh>
    <rPh sb="4" eb="5">
      <t>ミ</t>
    </rPh>
    <rPh sb="5" eb="6">
      <t>サイ</t>
    </rPh>
    <rPh sb="6" eb="7">
      <t>ガク</t>
    </rPh>
    <rPh sb="8" eb="10">
      <t>スイイ</t>
    </rPh>
    <phoneticPr fontId="2"/>
  </si>
  <si>
    <t>町税不納欠損額の推移</t>
    <rPh sb="0" eb="2">
      <t>チョウゼイ</t>
    </rPh>
    <rPh sb="2" eb="4">
      <t>フノウ</t>
    </rPh>
    <rPh sb="4" eb="6">
      <t>ケッソン</t>
    </rPh>
    <rPh sb="6" eb="7">
      <t>ガク</t>
    </rPh>
    <rPh sb="8" eb="10">
      <t>スイイ</t>
    </rPh>
    <phoneticPr fontId="2"/>
  </si>
  <si>
    <t>項目</t>
  </si>
  <si>
    <t>調定額</t>
  </si>
  <si>
    <t>内　　　訳</t>
  </si>
  <si>
    <t>一般分</t>
  </si>
  <si>
    <t>譲渡分</t>
  </si>
  <si>
    <t>退職分</t>
  </si>
  <si>
    <t>修正分</t>
  </si>
  <si>
    <t>内　訳</t>
  </si>
  <si>
    <t>町税調定額表</t>
    <phoneticPr fontId="3"/>
  </si>
  <si>
    <t>町民税・個人</t>
    <phoneticPr fontId="3"/>
  </si>
  <si>
    <t>町民税・法人</t>
    <phoneticPr fontId="3"/>
  </si>
  <si>
    <t>令和６年度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</si>
  <si>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</si>
  <si>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</si>
  <si>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 xml:space="preserve">  特定小型</t>
    <rPh sb="2" eb="4">
      <t>トクテイ</t>
    </rPh>
    <rPh sb="4" eb="6">
      <t>コガタ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</si>
  <si>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</si>
  <si>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環境性能割</t>
    <rPh sb="0" eb="5">
      <t>カンキョウセイノウワリ</t>
    </rPh>
    <phoneticPr fontId="3"/>
  </si>
  <si>
    <t>※　収入金額は、該当年度の前年１月１日から12月31日までの給与収入の額。</t>
    <rPh sb="2" eb="6">
      <t>シュウニュウキンガク</t>
    </rPh>
    <rPh sb="8" eb="10">
      <t>ガイトウ</t>
    </rPh>
    <rPh sb="10" eb="12">
      <t>ネンド</t>
    </rPh>
    <rPh sb="13" eb="15">
      <t>ゼンネン</t>
    </rPh>
    <rPh sb="16" eb="17">
      <t>ガツ</t>
    </rPh>
    <rPh sb="18" eb="19">
      <t>ニチ</t>
    </rPh>
    <rPh sb="23" eb="24">
      <t>ガツ</t>
    </rPh>
    <rPh sb="26" eb="27">
      <t>ニチ</t>
    </rPh>
    <rPh sb="30" eb="32">
      <t>キュウヨ</t>
    </rPh>
    <rPh sb="32" eb="34">
      <t>シュウニュウ</t>
    </rPh>
    <rPh sb="35" eb="36">
      <t>ガク</t>
    </rPh>
    <phoneticPr fontId="3"/>
  </si>
  <si>
    <t>※　課税状況調による。</t>
    <rPh sb="2" eb="4">
      <t>カゼイ</t>
    </rPh>
    <rPh sb="4" eb="6">
      <t>ジョウキョウ</t>
    </rPh>
    <rPh sb="6" eb="7">
      <t>チョウ</t>
    </rPh>
    <phoneticPr fontId="3"/>
  </si>
  <si>
    <t>給与収入</t>
    <rPh sb="0" eb="2">
      <t>キュウヨ</t>
    </rPh>
    <rPh sb="2" eb="4">
      <t>シュウニュウ</t>
    </rPh>
    <phoneticPr fontId="3"/>
  </si>
  <si>
    <t>伸率</t>
    <rPh sb="0" eb="1">
      <t>ノ</t>
    </rPh>
    <rPh sb="1" eb="2">
      <t>リツ</t>
    </rPh>
    <phoneticPr fontId="3"/>
  </si>
  <si>
    <t>収入金額</t>
    <rPh sb="0" eb="2">
      <t>シュウニュウ</t>
    </rPh>
    <rPh sb="2" eb="4">
      <t>キンガク</t>
    </rPh>
    <phoneticPr fontId="3"/>
  </si>
  <si>
    <t>項目</t>
    <rPh sb="0" eb="2">
      <t>コウモク</t>
    </rPh>
    <phoneticPr fontId="3"/>
  </si>
  <si>
    <t>給与収入金額の状況</t>
    <rPh sb="0" eb="2">
      <t>キュウヨ</t>
    </rPh>
    <rPh sb="2" eb="4">
      <t>シュウニュウ</t>
    </rPh>
    <rPh sb="4" eb="6">
      <t>キンガク</t>
    </rPh>
    <rPh sb="7" eb="9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</si>
</sst>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.0_);[Red]\(0.0\)"/>
    <numFmt numFmtId="178" formatCode="#,##0;&quot;△ &quot;#,##0"/>
    <numFmt numFmtId="179" formatCode="#,##0.0;&quot;△ &quot;#,##0.0"/>
    <numFmt numFmtId="180" formatCode="#,##0_);[Red]\(#,##0\)"/>
    <numFmt numFmtId="181" formatCode="0.0;&quot;△ &quot;0.0"/>
    <numFmt numFmtId="182" formatCode="0.0_ "/>
    <numFmt numFmtId="183" formatCode="0_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6"/>
      <name val="HGｺﾞｼｯｸM"/>
      <family val="3"/>
      <charset val="128"/>
    </font>
    <font>
      <sz val="16"/>
      <name val="HGｺﾞｼｯｸM"/>
      <family val="3"/>
      <charset val="128"/>
    </font>
    <font>
      <sz val="12"/>
      <name val="HGｺﾞｼｯｸM"/>
      <family val="3"/>
      <charset val="128"/>
    </font>
    <font>
      <sz val="9"/>
      <name val="HGｺﾞｼｯｸM"/>
      <family val="3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HGｺﾞｼｯｸM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3"/>
      <name val="ＭＳ 明朝"/>
      <family val="1"/>
      <charset val="128"/>
    </font>
    <font>
      <sz val="11"/>
      <color rgb="FF3333FF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3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8" fillId="2" borderId="0" xfId="1" applyNumberFormat="1" applyFont="1" applyFill="1" applyBorder="1" applyAlignment="1">
      <alignment horizontal="right" vertical="center"/>
    </xf>
    <xf numFmtId="178" fontId="8" fillId="0" borderId="0" xfId="1" applyNumberFormat="1" applyFont="1" applyFill="1" applyBorder="1" applyAlignment="1">
      <alignment horizontal="right" vertical="center"/>
    </xf>
    <xf numFmtId="176" fontId="8" fillId="0" borderId="15" xfId="1" applyNumberFormat="1" applyFont="1" applyFill="1" applyBorder="1" applyAlignment="1">
      <alignment horizontal="left" vertical="center"/>
    </xf>
    <xf numFmtId="176" fontId="8" fillId="0" borderId="15" xfId="1" applyNumberFormat="1" applyFont="1" applyFill="1" applyBorder="1" applyAlignment="1">
      <alignment horizontal="center" vertical="center"/>
    </xf>
    <xf numFmtId="176" fontId="8" fillId="2" borderId="15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180" fontId="8" fillId="0" borderId="15" xfId="0" applyNumberFormat="1" applyFont="1" applyBorder="1" applyAlignment="1">
      <alignment vertical="center"/>
    </xf>
    <xf numFmtId="180" fontId="8" fillId="2" borderId="15" xfId="0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 shrinkToFit="1"/>
    </xf>
    <xf numFmtId="180" fontId="8" fillId="0" borderId="0" xfId="0" applyNumberFormat="1" applyFont="1" applyAlignment="1">
      <alignment horizontal="center" vertical="center"/>
    </xf>
    <xf numFmtId="176" fontId="8" fillId="0" borderId="15" xfId="0" applyNumberFormat="1" applyFont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7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177" fontId="8" fillId="0" borderId="15" xfId="0" applyNumberFormat="1" applyFont="1" applyBorder="1" applyAlignment="1">
      <alignment vertical="center"/>
    </xf>
    <xf numFmtId="177" fontId="8" fillId="2" borderId="15" xfId="0" applyNumberFormat="1" applyFont="1" applyFill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8" fillId="2" borderId="0" xfId="0" applyNumberFormat="1" applyFont="1" applyFill="1" applyAlignment="1">
      <alignment vertical="center"/>
    </xf>
    <xf numFmtId="180" fontId="8" fillId="0" borderId="15" xfId="0" applyNumberFormat="1" applyFont="1" applyBorder="1" applyAlignment="1">
      <alignment horizontal="right" vertical="center"/>
    </xf>
    <xf numFmtId="180" fontId="8" fillId="2" borderId="1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183" fontId="2" fillId="0" borderId="15" xfId="0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vertical="center"/>
    </xf>
    <xf numFmtId="176" fontId="2" fillId="2" borderId="15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176" fontId="4" fillId="0" borderId="15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16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80" fontId="8" fillId="0" borderId="15" xfId="0" applyNumberFormat="1" applyFont="1" applyFill="1" applyBorder="1" applyAlignment="1">
      <alignment horizontal="right" vertical="center"/>
    </xf>
    <xf numFmtId="178" fontId="4" fillId="0" borderId="17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183" fontId="2" fillId="0" borderId="15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178" fontId="4" fillId="2" borderId="15" xfId="0" applyNumberFormat="1" applyFont="1" applyFill="1" applyBorder="1" applyAlignment="1">
      <alignment vertical="center"/>
    </xf>
    <xf numFmtId="178" fontId="4" fillId="0" borderId="15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180" fontId="4" fillId="0" borderId="15" xfId="0" applyNumberFormat="1" applyFont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2" borderId="0" xfId="1" applyNumberFormat="1" applyFont="1" applyFill="1" applyBorder="1" applyAlignment="1">
      <alignment horizontal="right" vertical="center"/>
    </xf>
    <xf numFmtId="176" fontId="8" fillId="0" borderId="15" xfId="1" applyNumberFormat="1" applyFont="1" applyFill="1" applyBorder="1" applyAlignment="1">
      <alignment horizontal="right" vertical="center"/>
    </xf>
    <xf numFmtId="176" fontId="8" fillId="2" borderId="15" xfId="1" applyNumberFormat="1" applyFont="1" applyFill="1" applyBorder="1" applyAlignment="1">
      <alignment horizontal="right" vertical="center"/>
    </xf>
    <xf numFmtId="177" fontId="8" fillId="0" borderId="15" xfId="0" applyNumberFormat="1" applyFont="1" applyBorder="1" applyAlignment="1">
      <alignment horizontal="right" vertical="center"/>
    </xf>
    <xf numFmtId="177" fontId="8" fillId="2" borderId="15" xfId="0" applyNumberFormat="1" applyFont="1" applyFill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2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/>
    </xf>
    <xf numFmtId="178" fontId="4" fillId="0" borderId="12" xfId="0" applyNumberFormat="1" applyFont="1" applyFill="1" applyBorder="1" applyAlignment="1">
      <alignment vertical="center"/>
    </xf>
    <xf numFmtId="179" fontId="4" fillId="0" borderId="8" xfId="1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vertical="center"/>
    </xf>
    <xf numFmtId="179" fontId="4" fillId="0" borderId="6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8" fontId="4" fillId="0" borderId="22" xfId="0" applyNumberFormat="1" applyFont="1" applyFill="1" applyBorder="1" applyAlignment="1">
      <alignment vertical="center"/>
    </xf>
    <xf numFmtId="181" fontId="4" fillId="0" borderId="6" xfId="0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3" fontId="4" fillId="0" borderId="16" xfId="0" applyNumberFormat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181" fontId="4" fillId="0" borderId="6" xfId="0" applyNumberFormat="1" applyFont="1" applyFill="1" applyBorder="1" applyAlignment="1">
      <alignment horizontal="right" vertical="center"/>
    </xf>
    <xf numFmtId="181" fontId="4" fillId="0" borderId="17" xfId="0" applyNumberFormat="1" applyFont="1" applyFill="1" applyBorder="1" applyAlignment="1">
      <alignment horizontal="right" vertical="center"/>
    </xf>
    <xf numFmtId="181" fontId="4" fillId="0" borderId="17" xfId="0" applyNumberFormat="1" applyFont="1" applyFill="1" applyBorder="1" applyAlignment="1">
      <alignment vertical="center"/>
    </xf>
    <xf numFmtId="181" fontId="4" fillId="0" borderId="8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178" fontId="4" fillId="0" borderId="6" xfId="0" applyNumberFormat="1" applyFont="1" applyFill="1" applyBorder="1" applyAlignment="1">
      <alignment vertical="center"/>
    </xf>
    <xf numFmtId="178" fontId="4" fillId="0" borderId="22" xfId="0" applyNumberFormat="1" applyFont="1" applyBorder="1" applyAlignment="1">
      <alignment vertical="center" shrinkToFit="1"/>
    </xf>
    <xf numFmtId="38" fontId="2" fillId="0" borderId="5" xfId="1" applyFont="1" applyFill="1" applyBorder="1" applyAlignment="1">
      <alignment vertical="center"/>
    </xf>
    <xf numFmtId="38" fontId="2" fillId="2" borderId="15" xfId="1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76" fontId="8" fillId="0" borderId="15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58" fontId="5" fillId="0" borderId="15" xfId="0" applyNumberFormat="1" applyFont="1" applyFill="1" applyBorder="1" applyAlignment="1">
      <alignment horizontal="center" vertical="center"/>
    </xf>
    <xf numFmtId="0" fontId="8" fillId="0" borderId="0" xfId="0" applyFont="1" applyFill="1"/>
    <xf numFmtId="176" fontId="8" fillId="0" borderId="0" xfId="0" applyNumberFormat="1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4" fillId="0" borderId="6" xfId="0" applyNumberFormat="1" applyFont="1" applyFill="1" applyBorder="1" applyAlignment="1">
      <alignment vertical="center"/>
    </xf>
    <xf numFmtId="178" fontId="4" fillId="0" borderId="6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vertical="center"/>
    </xf>
    <xf numFmtId="176" fontId="4" fillId="0" borderId="15" xfId="0" applyNumberFormat="1" applyFont="1" applyBorder="1" applyAlignment="1">
      <alignment horizontal="right" vertical="center"/>
    </xf>
    <xf numFmtId="178" fontId="4" fillId="0" borderId="15" xfId="0" applyNumberFormat="1" applyFont="1" applyBorder="1" applyAlignment="1">
      <alignment vertical="center" wrapText="1"/>
    </xf>
    <xf numFmtId="181" fontId="4" fillId="2" borderId="15" xfId="2" applyNumberFormat="1" applyFont="1" applyFill="1" applyBorder="1" applyAlignment="1">
      <alignment vertical="center"/>
    </xf>
    <xf numFmtId="178" fontId="4" fillId="2" borderId="15" xfId="0" applyNumberFormat="1" applyFont="1" applyFill="1" applyBorder="1" applyAlignment="1">
      <alignment vertical="center" wrapText="1"/>
    </xf>
    <xf numFmtId="179" fontId="4" fillId="2" borderId="15" xfId="0" applyNumberFormat="1" applyFont="1" applyFill="1" applyBorder="1" applyAlignment="1">
      <alignment horizontal="center" vertical="center"/>
    </xf>
    <xf numFmtId="179" fontId="4" fillId="2" borderId="1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6" fontId="10" fillId="0" borderId="10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176" fontId="4" fillId="0" borderId="17" xfId="0" applyNumberFormat="1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176" fontId="11" fillId="0" borderId="16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11" fillId="0" borderId="23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4" fillId="0" borderId="23" xfId="0" applyFont="1" applyFill="1" applyBorder="1" applyAlignment="1">
      <alignment horizontal="center" vertical="center"/>
    </xf>
    <xf numFmtId="176" fontId="4" fillId="0" borderId="18" xfId="0" applyNumberFormat="1" applyFont="1" applyBorder="1" applyAlignment="1">
      <alignment vertical="center"/>
    </xf>
    <xf numFmtId="178" fontId="4" fillId="0" borderId="9" xfId="0" applyNumberFormat="1" applyFont="1" applyFill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78" fontId="12" fillId="0" borderId="9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178" fontId="4" fillId="0" borderId="24" xfId="0" applyNumberFormat="1" applyFont="1" applyBorder="1" applyAlignment="1">
      <alignment vertical="center"/>
    </xf>
    <xf numFmtId="180" fontId="4" fillId="0" borderId="16" xfId="0" applyNumberFormat="1" applyFont="1" applyBorder="1" applyAlignment="1">
      <alignment vertical="center"/>
    </xf>
    <xf numFmtId="180" fontId="4" fillId="0" borderId="18" xfId="0" applyNumberFormat="1" applyFont="1" applyBorder="1" applyAlignment="1">
      <alignment vertical="center"/>
    </xf>
    <xf numFmtId="180" fontId="4" fillId="0" borderId="17" xfId="0" applyNumberFormat="1" applyFont="1" applyBorder="1" applyAlignment="1">
      <alignment vertical="center"/>
    </xf>
    <xf numFmtId="180" fontId="4" fillId="0" borderId="3" xfId="0" applyNumberFormat="1" applyFont="1" applyBorder="1" applyAlignment="1">
      <alignment vertical="center"/>
    </xf>
    <xf numFmtId="180" fontId="4" fillId="0" borderId="5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176" fontId="4" fillId="0" borderId="12" xfId="0" applyNumberFormat="1" applyFont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8" fontId="4" fillId="0" borderId="24" xfId="0" applyNumberFormat="1" applyFont="1" applyFill="1" applyBorder="1" applyAlignment="1">
      <alignment vertical="center"/>
    </xf>
    <xf numFmtId="178" fontId="12" fillId="0" borderId="24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8" fontId="2" fillId="0" borderId="15" xfId="1" applyFont="1" applyFill="1" applyBorder="1" applyAlignment="1">
      <alignment vertical="center"/>
    </xf>
    <xf numFmtId="183" fontId="2" fillId="0" borderId="11" xfId="0" applyNumberFormat="1" applyFont="1" applyBorder="1" applyAlignment="1">
      <alignment vertical="center"/>
    </xf>
    <xf numFmtId="176" fontId="4" fillId="2" borderId="15" xfId="0" applyNumberFormat="1" applyFont="1" applyFill="1" applyBorder="1" applyAlignment="1">
      <alignment vertical="center"/>
    </xf>
    <xf numFmtId="176" fontId="8" fillId="0" borderId="11" xfId="0" applyNumberFormat="1" applyFont="1" applyBorder="1" applyAlignment="1">
      <alignment vertical="center"/>
    </xf>
    <xf numFmtId="176" fontId="8" fillId="0" borderId="14" xfId="0" applyNumberFormat="1" applyFont="1" applyBorder="1" applyAlignment="1">
      <alignment vertical="center"/>
    </xf>
    <xf numFmtId="178" fontId="12" fillId="0" borderId="16" xfId="0" applyNumberFormat="1" applyFont="1" applyBorder="1" applyAlignment="1">
      <alignment vertical="center" wrapText="1"/>
    </xf>
    <xf numFmtId="178" fontId="12" fillId="2" borderId="16" xfId="0" applyNumberFormat="1" applyFont="1" applyFill="1" applyBorder="1" applyAlignment="1">
      <alignment vertical="center" wrapText="1"/>
    </xf>
    <xf numFmtId="178" fontId="12" fillId="2" borderId="15" xfId="0" applyNumberFormat="1" applyFont="1" applyFill="1" applyBorder="1" applyAlignment="1">
      <alignment vertical="center"/>
    </xf>
    <xf numFmtId="178" fontId="12" fillId="0" borderId="15" xfId="0" applyNumberFormat="1" applyFont="1" applyBorder="1" applyAlignment="1">
      <alignment vertical="center"/>
    </xf>
    <xf numFmtId="176" fontId="13" fillId="0" borderId="15" xfId="0" applyNumberFormat="1" applyFont="1" applyBorder="1" applyAlignment="1">
      <alignment vertical="center"/>
    </xf>
    <xf numFmtId="38" fontId="13" fillId="0" borderId="15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0" borderId="20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38" fontId="14" fillId="0" borderId="0" xfId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182" fontId="15" fillId="0" borderId="0" xfId="0" applyNumberFormat="1" applyFont="1" applyAlignment="1">
      <alignment vertical="center"/>
    </xf>
    <xf numFmtId="181" fontId="15" fillId="0" borderId="26" xfId="0" applyNumberFormat="1" applyFont="1" applyBorder="1" applyAlignment="1">
      <alignment vertical="center"/>
    </xf>
    <xf numFmtId="178" fontId="15" fillId="0" borderId="27" xfId="0" applyNumberFormat="1" applyFont="1" applyBorder="1" applyAlignment="1">
      <alignment vertical="center" shrinkToFit="1"/>
    </xf>
    <xf numFmtId="176" fontId="15" fillId="0" borderId="28" xfId="0" applyNumberFormat="1" applyFont="1" applyBorder="1" applyAlignment="1">
      <alignment vertical="center"/>
    </xf>
    <xf numFmtId="179" fontId="15" fillId="0" borderId="27" xfId="0" applyNumberFormat="1" applyFont="1" applyBorder="1" applyAlignment="1">
      <alignment vertical="center"/>
    </xf>
    <xf numFmtId="181" fontId="16" fillId="0" borderId="29" xfId="0" applyNumberFormat="1" applyFont="1" applyBorder="1" applyAlignment="1">
      <alignment vertical="center"/>
    </xf>
    <xf numFmtId="181" fontId="15" fillId="0" borderId="32" xfId="0" applyNumberFormat="1" applyFont="1" applyBorder="1" applyAlignment="1">
      <alignment vertical="center" shrinkToFit="1"/>
    </xf>
    <xf numFmtId="178" fontId="17" fillId="0" borderId="33" xfId="0" applyNumberFormat="1" applyFont="1" applyBorder="1" applyAlignment="1">
      <alignment vertical="center" shrinkToFit="1"/>
    </xf>
    <xf numFmtId="176" fontId="12" fillId="0" borderId="23" xfId="0" applyNumberFormat="1" applyFont="1" applyBorder="1" applyAlignment="1">
      <alignment vertical="center"/>
    </xf>
    <xf numFmtId="179" fontId="15" fillId="0" borderId="33" xfId="0" applyNumberFormat="1" applyFont="1" applyBorder="1" applyAlignment="1">
      <alignment vertical="center"/>
    </xf>
    <xf numFmtId="181" fontId="16" fillId="0" borderId="3" xfId="0" applyNumberFormat="1" applyFont="1" applyBorder="1" applyAlignment="1">
      <alignment vertical="center"/>
    </xf>
    <xf numFmtId="181" fontId="15" fillId="0" borderId="35" xfId="0" applyNumberFormat="1" applyFont="1" applyBorder="1" applyAlignment="1">
      <alignment vertical="center"/>
    </xf>
    <xf numFmtId="178" fontId="15" fillId="0" borderId="22" xfId="0" applyNumberFormat="1" applyFont="1" applyBorder="1" applyAlignment="1">
      <alignment vertical="center"/>
    </xf>
    <xf numFmtId="176" fontId="12" fillId="0" borderId="16" xfId="0" applyNumberFormat="1" applyFont="1" applyBorder="1" applyAlignment="1">
      <alignment vertical="center"/>
    </xf>
    <xf numFmtId="179" fontId="15" fillId="0" borderId="22" xfId="0" applyNumberFormat="1" applyFont="1" applyBorder="1" applyAlignment="1">
      <alignment vertical="center"/>
    </xf>
    <xf numFmtId="181" fontId="16" fillId="0" borderId="17" xfId="0" applyNumberFormat="1" applyFont="1" applyBorder="1" applyAlignment="1">
      <alignment vertical="center"/>
    </xf>
    <xf numFmtId="181" fontId="18" fillId="0" borderId="17" xfId="0" applyNumberFormat="1" applyFont="1" applyBorder="1" applyAlignment="1">
      <alignment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center" vertical="center" textRotation="255" wrapText="1"/>
    </xf>
    <xf numFmtId="0" fontId="5" fillId="0" borderId="0" xfId="0" applyFont="1" applyFill="1" applyAlignment="1">
      <alignment horizontal="right" vertical="center"/>
    </xf>
    <xf numFmtId="0" fontId="9" fillId="0" borderId="15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3" xfId="0" applyFont="1" applyFill="1" applyBorder="1" applyAlignment="1">
      <alignment horizontal="center" vertical="center" textRotation="255"/>
    </xf>
    <xf numFmtId="0" fontId="5" fillId="0" borderId="14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8" fillId="2" borderId="1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B52EB80-41DE-4C8D-8A1A-B23DA04B9C03}"/>
            </a:ext>
          </a:extLst>
        </xdr:cNvPr>
        <xdr:cNvSpPr>
          <a:spLocks noChangeShapeType="1"/>
        </xdr:cNvSpPr>
      </xdr:nvSpPr>
      <xdr:spPr bwMode="auto">
        <a:xfrm flipH="1" flipV="1">
          <a:off x="0" y="676275"/>
          <a:ext cx="1419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9525</xdr:rowOff>
    </xdr:from>
    <xdr:to>
      <xdr:col>2</xdr:col>
      <xdr:colOff>0</xdr:colOff>
      <xdr:row>19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55B1EF70-7DB2-4A0E-9C0B-D0657AB9B0D6}"/>
            </a:ext>
          </a:extLst>
        </xdr:cNvPr>
        <xdr:cNvSpPr>
          <a:spLocks noChangeShapeType="1"/>
        </xdr:cNvSpPr>
      </xdr:nvSpPr>
      <xdr:spPr bwMode="auto">
        <a:xfrm flipH="1" flipV="1">
          <a:off x="0" y="5676900"/>
          <a:ext cx="1419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27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57AA044F-58CC-4ACA-B6B9-865BEB0569E1}"/>
            </a:ext>
          </a:extLst>
        </xdr:cNvPr>
        <xdr:cNvSpPr>
          <a:spLocks noChangeShapeType="1"/>
        </xdr:cNvSpPr>
      </xdr:nvSpPr>
      <xdr:spPr bwMode="auto">
        <a:xfrm flipH="1" flipV="1">
          <a:off x="0" y="8343900"/>
          <a:ext cx="1419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27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62376719-49A0-4CC9-89EB-8449B0EF9D91}"/>
            </a:ext>
          </a:extLst>
        </xdr:cNvPr>
        <xdr:cNvSpPr>
          <a:spLocks noChangeShapeType="1"/>
        </xdr:cNvSpPr>
      </xdr:nvSpPr>
      <xdr:spPr bwMode="auto">
        <a:xfrm flipH="1" flipV="1">
          <a:off x="0" y="8343900"/>
          <a:ext cx="1419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C14B865-23F5-4954-9382-B1651C0DAB46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C10881-9311-41DC-A3BC-F3DD294CAF23}"/>
            </a:ext>
          </a:extLst>
        </xdr:cNvPr>
        <xdr:cNvSpPr>
          <a:spLocks noChangeShapeType="1"/>
        </xdr:cNvSpPr>
      </xdr:nvSpPr>
      <xdr:spPr bwMode="auto">
        <a:xfrm>
          <a:off x="9525" y="83820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1C376339-809C-4918-8D4A-DF1FEDF3D8B5}"/>
            </a:ext>
          </a:extLst>
        </xdr:cNvPr>
        <xdr:cNvSpPr>
          <a:spLocks noChangeShapeType="1"/>
        </xdr:cNvSpPr>
      </xdr:nvSpPr>
      <xdr:spPr bwMode="auto">
        <a:xfrm>
          <a:off x="9525" y="83820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0E96995-B7A6-47D6-8E48-6C5A18FB3D09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1246;&#21209;&#35506;&#65288;&#35506;&#20869;&#20840;&#20307;&#65289;/&#27770;&#31639;&#12539;&#30435;&#26619;&#12539;&#20104;&#31639;/R6&#27770;&#31639;/&#27770;&#31639;&#29305;&#21029;&#22996;&#21729;&#20250;/&#21407;&#31295;&#12304;&#31246;&#21209;&#35506;&#12305;&#21442;&#32771;&#36039;&#26009;&#12288;R6&#30010;&#31246;&#27770;&#31639;&#36039;&#2600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02&#31246;&#21209;&#35506;&#65288;&#35506;&#20869;&#20840;&#20307;&#65289;\&#35519;&#26619;&#22238;&#31572;\R07\&#24193;&#20869;\&#12458;&#12540;&#12503;&#12531;&#12487;&#12540;&#12479;&#12398;&#26356;&#26032;&#21450;&#12403;&#26032;&#35215;&#25522;&#36617;&#12395;&#12388;&#12356;&#12390;\&#21407;&#31295;&#12304;&#31246;&#21209;&#35506;&#12305;&#21442;&#32771;&#36039;&#26009;&#12288;R6&#30010;&#31246;&#27770;&#31639;&#36039;&#26009;.xlsx" TargetMode="External"/><Relationship Id="rId1" Type="http://schemas.openxmlformats.org/officeDocument/2006/relationships/externalLinkPath" Target="&#21407;&#31295;&#12304;&#31246;&#21209;&#35506;&#12305;&#21442;&#32771;&#36039;&#26009;&#12288;R6&#30010;&#31246;&#27770;&#31639;&#36039;&#260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表紙"/>
      <sheetName val="②目次"/>
      <sheetName val="③１"/>
      <sheetName val="④２"/>
      <sheetName val="⑤３"/>
      <sheetName val="⑥４"/>
      <sheetName val="⑦４"/>
      <sheetName val="⑧５"/>
      <sheetName val="⑨６"/>
      <sheetName val="⑩７"/>
      <sheetName val="⑪８"/>
      <sheetName val="⑫９"/>
      <sheetName val="⑬10"/>
      <sheetName val="⑭11"/>
      <sheetName val="⑮12　13　14"/>
      <sheetName val="⑯14"/>
      <sheetName val="⑰15"/>
    </sheetNames>
    <sheetDataSet>
      <sheetData sheetId="0"/>
      <sheetData sheetId="1"/>
      <sheetData sheetId="2"/>
      <sheetData sheetId="3">
        <row r="7">
          <cell r="E7">
            <v>2932613</v>
          </cell>
          <cell r="F7">
            <v>48327</v>
          </cell>
        </row>
        <row r="11">
          <cell r="F11">
            <v>2483</v>
          </cell>
        </row>
        <row r="12">
          <cell r="E12">
            <v>82532</v>
          </cell>
        </row>
        <row r="13">
          <cell r="E13">
            <v>48989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表紙"/>
      <sheetName val="②目次"/>
      <sheetName val="③１"/>
      <sheetName val="④２"/>
      <sheetName val="⑤３"/>
      <sheetName val="⑥４"/>
      <sheetName val="⑦４"/>
      <sheetName val="⑧５"/>
      <sheetName val="⑨６"/>
      <sheetName val="⑩７"/>
      <sheetName val="⑪８"/>
      <sheetName val="⑫９"/>
      <sheetName val="⑬10"/>
      <sheetName val="⑭11"/>
      <sheetName val="⑮12　13　14"/>
      <sheetName val="⑯14"/>
      <sheetName val="⑰15"/>
    </sheetNames>
    <sheetDataSet>
      <sheetData sheetId="0"/>
      <sheetData sheetId="1"/>
      <sheetData sheetId="2"/>
      <sheetData sheetId="3">
        <row r="12">
          <cell r="E12">
            <v>82532</v>
          </cell>
        </row>
        <row r="13">
          <cell r="E13">
            <v>48989</v>
          </cell>
        </row>
      </sheetData>
      <sheetData sheetId="4"/>
      <sheetData sheetId="5"/>
      <sheetData sheetId="6"/>
      <sheetData sheetId="7"/>
      <sheetData sheetId="8">
        <row r="3">
          <cell r="C3" t="str">
            <v>令和４年度</v>
          </cell>
          <cell r="E3" t="str">
            <v>令和５年度</v>
          </cell>
          <cell r="G3" t="str">
            <v>令和６年度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E1673-CCB8-4B1F-88EA-44DDD9F20BFC}">
  <sheetPr>
    <pageSetUpPr fitToPage="1"/>
  </sheetPr>
  <dimension ref="A1:J38"/>
  <sheetViews>
    <sheetView tabSelected="1" zoomScaleNormal="100" zoomScaleSheetLayoutView="100" workbookViewId="0"/>
  </sheetViews>
  <sheetFormatPr defaultColWidth="8.90625" defaultRowHeight="13"/>
  <cols>
    <col min="1" max="2" width="3.6328125" style="72" customWidth="1"/>
    <col min="3" max="3" width="2.90625" style="72" customWidth="1"/>
    <col min="4" max="4" width="14.08984375" style="72" customWidth="1"/>
    <col min="5" max="5" width="13.6328125" style="72" customWidth="1"/>
    <col min="6" max="6" width="7.90625" style="72" customWidth="1"/>
    <col min="7" max="7" width="13.6328125" style="72" customWidth="1"/>
    <col min="8" max="8" width="9.08984375" style="72" customWidth="1"/>
    <col min="9" max="9" width="13.6328125" style="72" customWidth="1"/>
    <col min="10" max="10" width="9.26953125" style="72" customWidth="1"/>
    <col min="11" max="16384" width="8.90625" style="72"/>
  </cols>
  <sheetData>
    <row r="1" spans="1:10" ht="29.25" customHeight="1">
      <c r="A1" s="170" t="s">
        <v>158</v>
      </c>
      <c r="C1" s="170"/>
      <c r="D1" s="170"/>
    </row>
    <row r="2" spans="1:10" ht="19.5" customHeight="1">
      <c r="I2" s="261" t="s">
        <v>128</v>
      </c>
      <c r="J2" s="261"/>
    </row>
    <row r="3" spans="1:10" ht="21.75" customHeight="1">
      <c r="A3" s="262" t="s">
        <v>129</v>
      </c>
      <c r="B3" s="263"/>
      <c r="C3" s="263"/>
      <c r="D3" s="264"/>
      <c r="E3" s="252" t="s">
        <v>130</v>
      </c>
      <c r="F3" s="254"/>
      <c r="G3" s="252" t="s">
        <v>131</v>
      </c>
      <c r="H3" s="254"/>
      <c r="I3" s="252" t="s">
        <v>132</v>
      </c>
      <c r="J3" s="254"/>
    </row>
    <row r="4" spans="1:10" ht="21.75" customHeight="1">
      <c r="A4" s="265"/>
      <c r="B4" s="266"/>
      <c r="C4" s="266"/>
      <c r="D4" s="267"/>
      <c r="E4" s="168" t="s">
        <v>133</v>
      </c>
      <c r="F4" s="73" t="s">
        <v>134</v>
      </c>
      <c r="G4" s="168" t="s">
        <v>133</v>
      </c>
      <c r="H4" s="73" t="s">
        <v>134</v>
      </c>
      <c r="I4" s="74" t="s">
        <v>135</v>
      </c>
      <c r="J4" s="169" t="s">
        <v>136</v>
      </c>
    </row>
    <row r="5" spans="1:10" ht="21.75" customHeight="1">
      <c r="A5" s="255" t="s">
        <v>137</v>
      </c>
      <c r="B5" s="255" t="s">
        <v>138</v>
      </c>
      <c r="C5" s="76" t="s">
        <v>3</v>
      </c>
      <c r="D5" s="166"/>
      <c r="E5" s="47">
        <f>E6+E7</f>
        <v>2926184</v>
      </c>
      <c r="F5" s="78">
        <f t="shared" ref="F5:F24" si="0">ROUND(E5/$E$38*100,1)</f>
        <v>49.1</v>
      </c>
      <c r="G5" s="47">
        <f>G6+G7</f>
        <v>2910211</v>
      </c>
      <c r="H5" s="78">
        <f t="shared" ref="H5:H29" si="1">ROUND(G5/$G$38*100,1)</f>
        <v>48.7</v>
      </c>
      <c r="I5" s="79">
        <f>G5-E5</f>
        <v>-15973</v>
      </c>
      <c r="J5" s="80">
        <f>ROUND((G5-E5)/E5*100,1)</f>
        <v>-0.5</v>
      </c>
    </row>
    <row r="6" spans="1:10" ht="21.75" customHeight="1">
      <c r="A6" s="256"/>
      <c r="B6" s="256"/>
      <c r="C6" s="81"/>
      <c r="D6" s="82" t="s">
        <v>139</v>
      </c>
      <c r="E6" s="47">
        <v>57061</v>
      </c>
      <c r="F6" s="78">
        <f t="shared" si="0"/>
        <v>1</v>
      </c>
      <c r="G6" s="47">
        <v>49182</v>
      </c>
      <c r="H6" s="78">
        <f t="shared" si="1"/>
        <v>0.8</v>
      </c>
      <c r="I6" s="79">
        <f t="shared" ref="I6:I28" si="2">G6-E6</f>
        <v>-7879</v>
      </c>
      <c r="J6" s="80">
        <f t="shared" ref="J6:J38" si="3">ROUND((G6-E6)/E6*100,1)</f>
        <v>-13.8</v>
      </c>
    </row>
    <row r="7" spans="1:10" ht="21.75" customHeight="1">
      <c r="A7" s="256"/>
      <c r="B7" s="256"/>
      <c r="C7" s="83"/>
      <c r="D7" s="84" t="s">
        <v>140</v>
      </c>
      <c r="E7" s="47">
        <v>2869123</v>
      </c>
      <c r="F7" s="78">
        <f t="shared" si="0"/>
        <v>48.2</v>
      </c>
      <c r="G7" s="47">
        <v>2861029</v>
      </c>
      <c r="H7" s="78">
        <f t="shared" si="1"/>
        <v>47.9</v>
      </c>
      <c r="I7" s="79">
        <f t="shared" si="2"/>
        <v>-8094</v>
      </c>
      <c r="J7" s="80">
        <f t="shared" si="3"/>
        <v>-0.3</v>
      </c>
    </row>
    <row r="8" spans="1:10" ht="21.75" customHeight="1">
      <c r="A8" s="256"/>
      <c r="B8" s="256"/>
      <c r="C8" s="83"/>
      <c r="D8" s="85" t="s">
        <v>141</v>
      </c>
      <c r="E8" s="47">
        <v>47362</v>
      </c>
      <c r="F8" s="78">
        <f t="shared" si="0"/>
        <v>0.8</v>
      </c>
      <c r="G8" s="47">
        <v>46414</v>
      </c>
      <c r="H8" s="86">
        <f t="shared" si="1"/>
        <v>0.8</v>
      </c>
      <c r="I8" s="79">
        <f t="shared" si="2"/>
        <v>-948</v>
      </c>
      <c r="J8" s="80">
        <f t="shared" si="3"/>
        <v>-2</v>
      </c>
    </row>
    <row r="9" spans="1:10" ht="21.75" customHeight="1">
      <c r="A9" s="256"/>
      <c r="B9" s="256"/>
      <c r="C9" s="166" t="s">
        <v>5</v>
      </c>
      <c r="D9" s="166"/>
      <c r="E9" s="47">
        <v>17693</v>
      </c>
      <c r="F9" s="78">
        <f t="shared" si="0"/>
        <v>0.3</v>
      </c>
      <c r="G9" s="47">
        <v>13923</v>
      </c>
      <c r="H9" s="78">
        <f t="shared" si="1"/>
        <v>0.2</v>
      </c>
      <c r="I9" s="79">
        <f t="shared" si="2"/>
        <v>-3770</v>
      </c>
      <c r="J9" s="80">
        <f t="shared" si="3"/>
        <v>-21.3</v>
      </c>
    </row>
    <row r="10" spans="1:10" ht="21.75" customHeight="1">
      <c r="A10" s="256"/>
      <c r="B10" s="257"/>
      <c r="C10" s="258" t="s">
        <v>142</v>
      </c>
      <c r="D10" s="259"/>
      <c r="E10" s="47">
        <f>E5+E9</f>
        <v>2943877</v>
      </c>
      <c r="F10" s="78">
        <f t="shared" si="0"/>
        <v>49.4</v>
      </c>
      <c r="G10" s="47">
        <f>G5+G9</f>
        <v>2924134</v>
      </c>
      <c r="H10" s="78">
        <f t="shared" si="1"/>
        <v>48.9</v>
      </c>
      <c r="I10" s="79">
        <f t="shared" si="2"/>
        <v>-19743</v>
      </c>
      <c r="J10" s="80">
        <f t="shared" si="3"/>
        <v>-0.7</v>
      </c>
    </row>
    <row r="11" spans="1:10" ht="21.75" customHeight="1">
      <c r="A11" s="256"/>
      <c r="B11" s="255" t="s">
        <v>143</v>
      </c>
      <c r="C11" s="76" t="s">
        <v>3</v>
      </c>
      <c r="D11" s="166"/>
      <c r="E11" s="46">
        <f>E12+E13</f>
        <v>129669</v>
      </c>
      <c r="F11" s="78">
        <f t="shared" si="0"/>
        <v>2.2000000000000002</v>
      </c>
      <c r="G11" s="46">
        <f>G12+G13</f>
        <v>130257</v>
      </c>
      <c r="H11" s="78">
        <f t="shared" si="1"/>
        <v>2.2000000000000002</v>
      </c>
      <c r="I11" s="79">
        <f t="shared" si="2"/>
        <v>588</v>
      </c>
      <c r="J11" s="80">
        <f t="shared" si="3"/>
        <v>0.5</v>
      </c>
    </row>
    <row r="12" spans="1:10" ht="21.75" customHeight="1">
      <c r="A12" s="256"/>
      <c r="B12" s="256"/>
      <c r="C12" s="167"/>
      <c r="D12" s="82" t="s">
        <v>139</v>
      </c>
      <c r="E12" s="46">
        <v>76993</v>
      </c>
      <c r="F12" s="78">
        <f t="shared" si="0"/>
        <v>1.3</v>
      </c>
      <c r="G12" s="46">
        <v>81609</v>
      </c>
      <c r="H12" s="78">
        <f t="shared" si="1"/>
        <v>1.4</v>
      </c>
      <c r="I12" s="79">
        <f t="shared" si="2"/>
        <v>4616</v>
      </c>
      <c r="J12" s="80">
        <f t="shared" si="3"/>
        <v>6</v>
      </c>
    </row>
    <row r="13" spans="1:10" ht="21.75" customHeight="1">
      <c r="A13" s="256"/>
      <c r="B13" s="256"/>
      <c r="C13" s="167"/>
      <c r="D13" s="84" t="s">
        <v>144</v>
      </c>
      <c r="E13" s="46">
        <v>52676</v>
      </c>
      <c r="F13" s="78">
        <f t="shared" si="0"/>
        <v>0.9</v>
      </c>
      <c r="G13" s="46">
        <v>48648</v>
      </c>
      <c r="H13" s="78">
        <f t="shared" si="1"/>
        <v>0.8</v>
      </c>
      <c r="I13" s="79">
        <f t="shared" si="2"/>
        <v>-4028</v>
      </c>
      <c r="J13" s="80">
        <f t="shared" si="3"/>
        <v>-7.6</v>
      </c>
    </row>
    <row r="14" spans="1:10" ht="21.75" customHeight="1">
      <c r="A14" s="256"/>
      <c r="B14" s="256"/>
      <c r="C14" s="166" t="s">
        <v>5</v>
      </c>
      <c r="D14" s="166"/>
      <c r="E14" s="46">
        <v>463</v>
      </c>
      <c r="F14" s="78">
        <f t="shared" si="0"/>
        <v>0</v>
      </c>
      <c r="G14" s="46">
        <v>1166</v>
      </c>
      <c r="H14" s="87">
        <f t="shared" si="1"/>
        <v>0</v>
      </c>
      <c r="I14" s="79">
        <f t="shared" si="2"/>
        <v>703</v>
      </c>
      <c r="J14" s="80">
        <f t="shared" si="3"/>
        <v>151.80000000000001</v>
      </c>
    </row>
    <row r="15" spans="1:10" ht="21.75" customHeight="1">
      <c r="A15" s="256"/>
      <c r="B15" s="257"/>
      <c r="C15" s="164" t="s">
        <v>142</v>
      </c>
      <c r="D15" s="166"/>
      <c r="E15" s="46">
        <f>E11+E14</f>
        <v>130132</v>
      </c>
      <c r="F15" s="78">
        <f t="shared" si="0"/>
        <v>2.2000000000000002</v>
      </c>
      <c r="G15" s="46">
        <f>G11+G14</f>
        <v>131423</v>
      </c>
      <c r="H15" s="89">
        <f t="shared" si="1"/>
        <v>2.2000000000000002</v>
      </c>
      <c r="I15" s="90">
        <f t="shared" si="2"/>
        <v>1291</v>
      </c>
      <c r="J15" s="80">
        <f t="shared" si="3"/>
        <v>1</v>
      </c>
    </row>
    <row r="16" spans="1:10" ht="21.75" customHeight="1">
      <c r="A16" s="257"/>
      <c r="B16" s="164" t="s">
        <v>145</v>
      </c>
      <c r="C16" s="165"/>
      <c r="D16" s="166"/>
      <c r="E16" s="46">
        <f>E10+E15</f>
        <v>3074009</v>
      </c>
      <c r="F16" s="78">
        <f t="shared" si="0"/>
        <v>51.6</v>
      </c>
      <c r="G16" s="46">
        <f>G10+G15</f>
        <v>3055557</v>
      </c>
      <c r="H16" s="91">
        <f t="shared" si="1"/>
        <v>51.1</v>
      </c>
      <c r="I16" s="92">
        <f t="shared" si="2"/>
        <v>-18452</v>
      </c>
      <c r="J16" s="80">
        <f t="shared" si="3"/>
        <v>-0.6</v>
      </c>
    </row>
    <row r="17" spans="1:10" ht="21.75" customHeight="1">
      <c r="A17" s="255" t="s">
        <v>146</v>
      </c>
      <c r="B17" s="255" t="s">
        <v>6</v>
      </c>
      <c r="C17" s="76" t="s">
        <v>3</v>
      </c>
      <c r="D17" s="166"/>
      <c r="E17" s="46">
        <f>E18+E19+E20</f>
        <v>2176878</v>
      </c>
      <c r="F17" s="78">
        <f t="shared" si="0"/>
        <v>36.5</v>
      </c>
      <c r="G17" s="46">
        <f>G18+G19+G20</f>
        <v>2205163</v>
      </c>
      <c r="H17" s="91">
        <f t="shared" si="1"/>
        <v>36.9</v>
      </c>
      <c r="I17" s="92">
        <f t="shared" si="2"/>
        <v>28285</v>
      </c>
      <c r="J17" s="80">
        <f t="shared" si="3"/>
        <v>1.3</v>
      </c>
    </row>
    <row r="18" spans="1:10" ht="21.75" customHeight="1">
      <c r="A18" s="256"/>
      <c r="B18" s="256"/>
      <c r="C18" s="81"/>
      <c r="D18" s="82" t="s">
        <v>147</v>
      </c>
      <c r="E18" s="46">
        <v>1056657</v>
      </c>
      <c r="F18" s="78">
        <f t="shared" si="0"/>
        <v>17.7</v>
      </c>
      <c r="G18" s="46">
        <v>1081853</v>
      </c>
      <c r="H18" s="91">
        <f t="shared" si="1"/>
        <v>18.100000000000001</v>
      </c>
      <c r="I18" s="92">
        <f t="shared" si="2"/>
        <v>25196</v>
      </c>
      <c r="J18" s="80">
        <f t="shared" si="3"/>
        <v>2.4</v>
      </c>
    </row>
    <row r="19" spans="1:10" ht="21.75" customHeight="1">
      <c r="A19" s="256"/>
      <c r="B19" s="256"/>
      <c r="C19" s="93"/>
      <c r="D19" s="84" t="s">
        <v>148</v>
      </c>
      <c r="E19" s="46">
        <v>988520</v>
      </c>
      <c r="F19" s="78">
        <f t="shared" si="0"/>
        <v>16.600000000000001</v>
      </c>
      <c r="G19" s="46">
        <v>980857</v>
      </c>
      <c r="H19" s="91">
        <f t="shared" si="1"/>
        <v>16.399999999999999</v>
      </c>
      <c r="I19" s="92">
        <f t="shared" si="2"/>
        <v>-7663</v>
      </c>
      <c r="J19" s="80">
        <f t="shared" si="3"/>
        <v>-0.8</v>
      </c>
    </row>
    <row r="20" spans="1:10" ht="21.75" customHeight="1">
      <c r="A20" s="256"/>
      <c r="B20" s="256"/>
      <c r="C20" s="93"/>
      <c r="D20" s="84" t="s">
        <v>149</v>
      </c>
      <c r="E20" s="46">
        <v>131701</v>
      </c>
      <c r="F20" s="78">
        <f t="shared" si="0"/>
        <v>2.2000000000000002</v>
      </c>
      <c r="G20" s="46">
        <v>142453</v>
      </c>
      <c r="H20" s="91">
        <f t="shared" si="1"/>
        <v>2.4</v>
      </c>
      <c r="I20" s="92">
        <f t="shared" si="2"/>
        <v>10752</v>
      </c>
      <c r="J20" s="80">
        <f t="shared" si="3"/>
        <v>8.1999999999999993</v>
      </c>
    </row>
    <row r="21" spans="1:10" ht="21.75" customHeight="1">
      <c r="A21" s="256"/>
      <c r="B21" s="256"/>
      <c r="C21" s="166" t="s">
        <v>5</v>
      </c>
      <c r="D21" s="166"/>
      <c r="E21" s="46">
        <v>10321</v>
      </c>
      <c r="F21" s="78">
        <f t="shared" si="0"/>
        <v>0.2</v>
      </c>
      <c r="G21" s="46">
        <v>6840</v>
      </c>
      <c r="H21" s="91">
        <f t="shared" si="1"/>
        <v>0.1</v>
      </c>
      <c r="I21" s="92">
        <f t="shared" si="2"/>
        <v>-3481</v>
      </c>
      <c r="J21" s="80">
        <f t="shared" si="3"/>
        <v>-33.700000000000003</v>
      </c>
    </row>
    <row r="22" spans="1:10" ht="21.75" customHeight="1">
      <c r="A22" s="256"/>
      <c r="B22" s="257"/>
      <c r="C22" s="252" t="s">
        <v>145</v>
      </c>
      <c r="D22" s="254"/>
      <c r="E22" s="46">
        <f>E17+E21</f>
        <v>2187199</v>
      </c>
      <c r="F22" s="78">
        <f t="shared" si="0"/>
        <v>36.700000000000003</v>
      </c>
      <c r="G22" s="46">
        <f>G17+G21</f>
        <v>2212003</v>
      </c>
      <c r="H22" s="91">
        <f t="shared" si="1"/>
        <v>37</v>
      </c>
      <c r="I22" s="92">
        <f t="shared" si="2"/>
        <v>24804</v>
      </c>
      <c r="J22" s="80">
        <f t="shared" si="3"/>
        <v>1.1000000000000001</v>
      </c>
    </row>
    <row r="23" spans="1:10" ht="21.75" customHeight="1">
      <c r="A23" s="256"/>
      <c r="B23" s="258" t="s">
        <v>150</v>
      </c>
      <c r="C23" s="260"/>
      <c r="D23" s="259"/>
      <c r="E23" s="46">
        <v>8533</v>
      </c>
      <c r="F23" s="78">
        <f t="shared" si="0"/>
        <v>0.1</v>
      </c>
      <c r="G23" s="46">
        <v>8503</v>
      </c>
      <c r="H23" s="91">
        <f t="shared" si="1"/>
        <v>0.1</v>
      </c>
      <c r="I23" s="90">
        <f t="shared" si="2"/>
        <v>-30</v>
      </c>
      <c r="J23" s="80">
        <f t="shared" si="3"/>
        <v>-0.4</v>
      </c>
    </row>
    <row r="24" spans="1:10" ht="21.75" customHeight="1">
      <c r="A24" s="257"/>
      <c r="B24" s="252" t="s">
        <v>145</v>
      </c>
      <c r="C24" s="253"/>
      <c r="D24" s="254"/>
      <c r="E24" s="46">
        <f>E22+E23</f>
        <v>2195732</v>
      </c>
      <c r="F24" s="78">
        <f t="shared" si="0"/>
        <v>36.9</v>
      </c>
      <c r="G24" s="46">
        <f>G22+G23</f>
        <v>2220506</v>
      </c>
      <c r="H24" s="91">
        <f t="shared" si="1"/>
        <v>37.200000000000003</v>
      </c>
      <c r="I24" s="92">
        <f t="shared" si="2"/>
        <v>24774</v>
      </c>
      <c r="J24" s="80">
        <f t="shared" si="3"/>
        <v>1.1000000000000001</v>
      </c>
    </row>
    <row r="25" spans="1:10" ht="21.75" customHeight="1">
      <c r="A25" s="268" t="s">
        <v>151</v>
      </c>
      <c r="B25" s="279" t="s">
        <v>215</v>
      </c>
      <c r="C25" s="280"/>
      <c r="D25" s="281"/>
      <c r="E25" s="46">
        <v>3240</v>
      </c>
      <c r="F25" s="78">
        <f>ROUND(E25/$G$38*100,1)</f>
        <v>0.1</v>
      </c>
      <c r="G25" s="46">
        <v>3540</v>
      </c>
      <c r="H25" s="91">
        <f t="shared" si="1"/>
        <v>0.1</v>
      </c>
      <c r="I25" s="92">
        <f t="shared" si="2"/>
        <v>300</v>
      </c>
      <c r="J25" s="80">
        <f t="shared" si="3"/>
        <v>9.3000000000000007</v>
      </c>
    </row>
    <row r="26" spans="1:10" ht="21.75" customHeight="1">
      <c r="A26" s="269"/>
      <c r="B26" s="277" t="s">
        <v>152</v>
      </c>
      <c r="C26" s="275" t="s">
        <v>3</v>
      </c>
      <c r="D26" s="276"/>
      <c r="E26" s="46">
        <v>53105</v>
      </c>
      <c r="F26" s="78">
        <f t="shared" ref="F26:F37" si="4">ROUND(E26/$E$38*100,1)</f>
        <v>0.9</v>
      </c>
      <c r="G26" s="46">
        <v>54767</v>
      </c>
      <c r="H26" s="94">
        <f t="shared" si="1"/>
        <v>0.9</v>
      </c>
      <c r="I26" s="92">
        <f t="shared" si="2"/>
        <v>1662</v>
      </c>
      <c r="J26" s="80">
        <f t="shared" si="3"/>
        <v>3.1</v>
      </c>
    </row>
    <row r="27" spans="1:10" ht="21.75" customHeight="1">
      <c r="A27" s="269"/>
      <c r="B27" s="277"/>
      <c r="C27" s="271" t="s">
        <v>5</v>
      </c>
      <c r="D27" s="273"/>
      <c r="E27" s="46">
        <v>394</v>
      </c>
      <c r="F27" s="78">
        <f t="shared" si="4"/>
        <v>0</v>
      </c>
      <c r="G27" s="46">
        <v>275</v>
      </c>
      <c r="H27" s="91">
        <f t="shared" si="1"/>
        <v>0</v>
      </c>
      <c r="I27" s="92">
        <f t="shared" si="2"/>
        <v>-119</v>
      </c>
      <c r="J27" s="80">
        <f t="shared" si="3"/>
        <v>-30.2</v>
      </c>
    </row>
    <row r="28" spans="1:10" ht="21.75" customHeight="1">
      <c r="A28" s="269"/>
      <c r="B28" s="278"/>
      <c r="C28" s="252" t="s">
        <v>145</v>
      </c>
      <c r="D28" s="254"/>
      <c r="E28" s="46">
        <f>E26+E27</f>
        <v>53499</v>
      </c>
      <c r="F28" s="91">
        <f t="shared" si="4"/>
        <v>0.9</v>
      </c>
      <c r="G28" s="46">
        <f>G26+G27</f>
        <v>55042</v>
      </c>
      <c r="H28" s="91">
        <f t="shared" si="1"/>
        <v>0.9</v>
      </c>
      <c r="I28" s="92">
        <f t="shared" si="2"/>
        <v>1543</v>
      </c>
      <c r="J28" s="80">
        <f t="shared" si="3"/>
        <v>2.9</v>
      </c>
    </row>
    <row r="29" spans="1:10" ht="21.75" customHeight="1">
      <c r="A29" s="270"/>
      <c r="B29" s="252" t="s">
        <v>145</v>
      </c>
      <c r="C29" s="253"/>
      <c r="D29" s="254"/>
      <c r="E29" s="46">
        <f>E25+E28</f>
        <v>56739</v>
      </c>
      <c r="F29" s="78">
        <f t="shared" si="4"/>
        <v>1</v>
      </c>
      <c r="G29" s="46">
        <f>G25+G28</f>
        <v>58582</v>
      </c>
      <c r="H29" s="91">
        <f t="shared" si="1"/>
        <v>1</v>
      </c>
      <c r="I29" s="92">
        <f>G29-E29</f>
        <v>1843</v>
      </c>
      <c r="J29" s="80">
        <f t="shared" si="3"/>
        <v>3.2</v>
      </c>
    </row>
    <row r="30" spans="1:10" ht="21.75" customHeight="1">
      <c r="A30" s="271" t="s">
        <v>153</v>
      </c>
      <c r="B30" s="272"/>
      <c r="C30" s="272"/>
      <c r="D30" s="273"/>
      <c r="E30" s="46">
        <v>129518</v>
      </c>
      <c r="F30" s="78">
        <f t="shared" si="4"/>
        <v>2.2000000000000002</v>
      </c>
      <c r="G30" s="46">
        <v>131230</v>
      </c>
      <c r="H30" s="94">
        <f>ROUND(G30/$G$38*100,1)</f>
        <v>2.2000000000000002</v>
      </c>
      <c r="I30" s="92">
        <f t="shared" ref="I30:I38" si="5">G30-E30</f>
        <v>1712</v>
      </c>
      <c r="J30" s="80">
        <f t="shared" si="3"/>
        <v>1.3</v>
      </c>
    </row>
    <row r="31" spans="1:10" ht="21.75" customHeight="1">
      <c r="A31" s="269" t="s">
        <v>154</v>
      </c>
      <c r="B31" s="262" t="s">
        <v>3</v>
      </c>
      <c r="C31" s="263"/>
      <c r="D31" s="264"/>
      <c r="E31" s="46">
        <f>E32+E33</f>
        <v>499392</v>
      </c>
      <c r="F31" s="78">
        <f t="shared" si="4"/>
        <v>8.4</v>
      </c>
      <c r="G31" s="46">
        <f>G32+G33</f>
        <v>508917</v>
      </c>
      <c r="H31" s="91">
        <f>ROUND(G31/$G$38*100,1)</f>
        <v>8.5</v>
      </c>
      <c r="I31" s="92">
        <f t="shared" si="5"/>
        <v>9525</v>
      </c>
      <c r="J31" s="80">
        <f t="shared" si="3"/>
        <v>1.9</v>
      </c>
    </row>
    <row r="32" spans="1:10" ht="21.75" customHeight="1">
      <c r="A32" s="269"/>
      <c r="B32" s="274"/>
      <c r="C32" s="84" t="s">
        <v>147</v>
      </c>
      <c r="D32" s="84"/>
      <c r="E32" s="46">
        <v>317813</v>
      </c>
      <c r="F32" s="78">
        <f t="shared" si="4"/>
        <v>5.3</v>
      </c>
      <c r="G32" s="46">
        <v>328302</v>
      </c>
      <c r="H32" s="91">
        <f t="shared" ref="H32:H37" si="6">ROUND(G32/$G$38*100,1)</f>
        <v>5.5</v>
      </c>
      <c r="I32" s="92">
        <f t="shared" si="5"/>
        <v>10489</v>
      </c>
      <c r="J32" s="80">
        <f t="shared" si="3"/>
        <v>3.3</v>
      </c>
    </row>
    <row r="33" spans="1:10" ht="21.75" customHeight="1">
      <c r="A33" s="269"/>
      <c r="B33" s="265"/>
      <c r="C33" s="271" t="s">
        <v>148</v>
      </c>
      <c r="D33" s="273"/>
      <c r="E33" s="46">
        <v>181579</v>
      </c>
      <c r="F33" s="78">
        <f t="shared" si="4"/>
        <v>3</v>
      </c>
      <c r="G33" s="46">
        <v>180615</v>
      </c>
      <c r="H33" s="91">
        <f t="shared" si="6"/>
        <v>3</v>
      </c>
      <c r="I33" s="92">
        <f t="shared" si="5"/>
        <v>-964</v>
      </c>
      <c r="J33" s="80">
        <f t="shared" si="3"/>
        <v>-0.5</v>
      </c>
    </row>
    <row r="34" spans="1:10" ht="21.75" customHeight="1">
      <c r="A34" s="269"/>
      <c r="B34" s="252" t="s">
        <v>5</v>
      </c>
      <c r="C34" s="253"/>
      <c r="D34" s="254"/>
      <c r="E34" s="46">
        <v>2370</v>
      </c>
      <c r="F34" s="78">
        <f t="shared" si="4"/>
        <v>0</v>
      </c>
      <c r="G34" s="46">
        <v>1569</v>
      </c>
      <c r="H34" s="91">
        <f t="shared" si="6"/>
        <v>0</v>
      </c>
      <c r="I34" s="92">
        <f t="shared" si="5"/>
        <v>-801</v>
      </c>
      <c r="J34" s="80">
        <f t="shared" si="3"/>
        <v>-33.799999999999997</v>
      </c>
    </row>
    <row r="35" spans="1:10" ht="21.75" customHeight="1">
      <c r="A35" s="270"/>
      <c r="B35" s="252" t="s">
        <v>145</v>
      </c>
      <c r="C35" s="253"/>
      <c r="D35" s="254"/>
      <c r="E35" s="46">
        <f>E31+E34</f>
        <v>501762</v>
      </c>
      <c r="F35" s="78">
        <f t="shared" si="4"/>
        <v>8.4</v>
      </c>
      <c r="G35" s="46">
        <f>G31+G34</f>
        <v>510486</v>
      </c>
      <c r="H35" s="91">
        <f t="shared" si="6"/>
        <v>8.5</v>
      </c>
      <c r="I35" s="90">
        <f t="shared" si="5"/>
        <v>8724</v>
      </c>
      <c r="J35" s="80">
        <f t="shared" si="3"/>
        <v>1.7</v>
      </c>
    </row>
    <row r="36" spans="1:10" ht="21.75" customHeight="1">
      <c r="A36" s="258" t="s">
        <v>155</v>
      </c>
      <c r="B36" s="260"/>
      <c r="C36" s="260"/>
      <c r="D36" s="259"/>
      <c r="E36" s="46">
        <f>E5+E11+E17+E23+E25+E26+E30+E31</f>
        <v>5926519</v>
      </c>
      <c r="F36" s="78">
        <f t="shared" si="4"/>
        <v>99.5</v>
      </c>
      <c r="G36" s="46">
        <f>G5+G11+G17+G23+G25+G26+G30+G31</f>
        <v>5952588</v>
      </c>
      <c r="H36" s="91">
        <f t="shared" si="6"/>
        <v>99.6</v>
      </c>
      <c r="I36" s="92">
        <f t="shared" si="5"/>
        <v>26069</v>
      </c>
      <c r="J36" s="80">
        <f t="shared" si="3"/>
        <v>0.4</v>
      </c>
    </row>
    <row r="37" spans="1:10" ht="21.75" customHeight="1">
      <c r="A37" s="171" t="s">
        <v>156</v>
      </c>
      <c r="B37" s="173"/>
      <c r="C37" s="173"/>
      <c r="D37" s="172"/>
      <c r="E37" s="46">
        <f>E9+E14+E21+E27+E34</f>
        <v>31241</v>
      </c>
      <c r="F37" s="78">
        <f t="shared" si="4"/>
        <v>0.5</v>
      </c>
      <c r="G37" s="46">
        <f>G9+G14+G21+G27+G34</f>
        <v>23773</v>
      </c>
      <c r="H37" s="94">
        <f t="shared" si="6"/>
        <v>0.4</v>
      </c>
      <c r="I37" s="92">
        <f t="shared" si="5"/>
        <v>-7468</v>
      </c>
      <c r="J37" s="80">
        <f t="shared" si="3"/>
        <v>-23.9</v>
      </c>
    </row>
    <row r="38" spans="1:10" ht="21.75" customHeight="1">
      <c r="A38" s="252" t="s">
        <v>157</v>
      </c>
      <c r="B38" s="253"/>
      <c r="C38" s="253"/>
      <c r="D38" s="254"/>
      <c r="E38" s="46">
        <f>E36+E37</f>
        <v>5957760</v>
      </c>
      <c r="F38" s="78">
        <f>ROUND(E38/$E$38*100,1)</f>
        <v>100</v>
      </c>
      <c r="G38" s="46">
        <f>G36+G37</f>
        <v>5976361</v>
      </c>
      <c r="H38" s="94">
        <f>ROUND(G38/$G$38*100,1)</f>
        <v>100</v>
      </c>
      <c r="I38" s="92">
        <f t="shared" si="5"/>
        <v>18601</v>
      </c>
      <c r="J38" s="80">
        <f t="shared" si="3"/>
        <v>0.3</v>
      </c>
    </row>
  </sheetData>
  <mergeCells count="30">
    <mergeCell ref="B25:D25"/>
    <mergeCell ref="C33:D33"/>
    <mergeCell ref="B31:D31"/>
    <mergeCell ref="B32:B33"/>
    <mergeCell ref="B35:D35"/>
    <mergeCell ref="C26:D26"/>
    <mergeCell ref="C27:D27"/>
    <mergeCell ref="B26:B28"/>
    <mergeCell ref="C28:D28"/>
    <mergeCell ref="I2:J2"/>
    <mergeCell ref="A3:D4"/>
    <mergeCell ref="E3:F3"/>
    <mergeCell ref="G3:H3"/>
    <mergeCell ref="I3:J3"/>
    <mergeCell ref="A38:D38"/>
    <mergeCell ref="A5:A16"/>
    <mergeCell ref="B5:B10"/>
    <mergeCell ref="C10:D10"/>
    <mergeCell ref="B11:B15"/>
    <mergeCell ref="A17:A24"/>
    <mergeCell ref="B17:B22"/>
    <mergeCell ref="C22:D22"/>
    <mergeCell ref="B23:D23"/>
    <mergeCell ref="B24:D24"/>
    <mergeCell ref="B34:D34"/>
    <mergeCell ref="A36:D36"/>
    <mergeCell ref="A25:A29"/>
    <mergeCell ref="B29:D29"/>
    <mergeCell ref="A30:D30"/>
    <mergeCell ref="A31:A35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2D99-9BCB-4D97-BEEA-1845410F0017}">
  <sheetPr>
    <pageSetUpPr fitToPage="1"/>
  </sheetPr>
  <dimension ref="A1:Q27"/>
  <sheetViews>
    <sheetView view="pageBreakPreview" topLeftCell="A16" zoomScale="85" zoomScaleNormal="100" zoomScaleSheetLayoutView="85" workbookViewId="0">
      <selection activeCell="L21" sqref="L21"/>
    </sheetView>
  </sheetViews>
  <sheetFormatPr defaultColWidth="8.90625" defaultRowHeight="51.75" customHeight="1"/>
  <cols>
    <col min="1" max="1" width="6.08984375" style="45" customWidth="1"/>
    <col min="2" max="2" width="10.6328125" style="41" hidden="1" customWidth="1"/>
    <col min="3" max="3" width="8.36328125" style="41" hidden="1" customWidth="1"/>
    <col min="4" max="4" width="11.6328125" style="41" hidden="1" customWidth="1"/>
    <col min="5" max="5" width="10.6328125" style="41" hidden="1" customWidth="1"/>
    <col min="6" max="6" width="8.36328125" style="41" hidden="1" customWidth="1"/>
    <col min="7" max="7" width="11.6328125" style="41" hidden="1" customWidth="1"/>
    <col min="8" max="8" width="10.6328125" style="41" hidden="1" customWidth="1"/>
    <col min="9" max="9" width="8.36328125" style="41" hidden="1" customWidth="1"/>
    <col min="10" max="10" width="11.6328125" style="41" hidden="1" customWidth="1"/>
    <col min="11" max="14" width="15.453125" style="41" customWidth="1"/>
    <col min="15" max="16" width="15.453125" style="53" customWidth="1"/>
    <col min="17" max="17" width="11.90625" style="53" customWidth="1"/>
    <col min="18" max="16384" width="8.90625" style="41"/>
  </cols>
  <sheetData>
    <row r="1" spans="1:17" ht="51.75" customHeight="1">
      <c r="A1" s="52" t="s">
        <v>126</v>
      </c>
    </row>
    <row r="2" spans="1:17" ht="51.75" customHeight="1">
      <c r="P2" s="332" t="s">
        <v>111</v>
      </c>
      <c r="Q2" s="332"/>
    </row>
    <row r="3" spans="1:17" ht="51.75" customHeight="1">
      <c r="A3" s="314" t="s">
        <v>112</v>
      </c>
      <c r="B3" s="314" t="s">
        <v>113</v>
      </c>
      <c r="C3" s="314"/>
      <c r="D3" s="314"/>
      <c r="E3" s="314" t="s">
        <v>114</v>
      </c>
      <c r="F3" s="314"/>
      <c r="G3" s="314"/>
      <c r="H3" s="314" t="s">
        <v>115</v>
      </c>
      <c r="I3" s="314"/>
      <c r="J3" s="314"/>
      <c r="K3" s="314" t="s">
        <v>2</v>
      </c>
      <c r="L3" s="314"/>
      <c r="M3" s="333" t="s">
        <v>211</v>
      </c>
      <c r="N3" s="333"/>
      <c r="O3" s="333" t="s">
        <v>210</v>
      </c>
      <c r="P3" s="333"/>
      <c r="Q3" s="333"/>
    </row>
    <row r="4" spans="1:17" ht="51.75" customHeight="1">
      <c r="A4" s="314"/>
      <c r="B4" s="38" t="s">
        <v>116</v>
      </c>
      <c r="C4" s="38"/>
      <c r="D4" s="327" t="s">
        <v>117</v>
      </c>
      <c r="E4" s="38" t="s">
        <v>116</v>
      </c>
      <c r="F4" s="38"/>
      <c r="G4" s="327" t="s">
        <v>117</v>
      </c>
      <c r="H4" s="38" t="s">
        <v>116</v>
      </c>
      <c r="I4" s="38"/>
      <c r="J4" s="327" t="s">
        <v>117</v>
      </c>
      <c r="K4" s="328" t="s">
        <v>116</v>
      </c>
      <c r="L4" s="327" t="s">
        <v>117</v>
      </c>
      <c r="M4" s="330" t="s">
        <v>116</v>
      </c>
      <c r="N4" s="330" t="s">
        <v>117</v>
      </c>
      <c r="O4" s="330" t="s">
        <v>116</v>
      </c>
      <c r="P4" s="330" t="s">
        <v>117</v>
      </c>
      <c r="Q4" s="42" t="s">
        <v>118</v>
      </c>
    </row>
    <row r="5" spans="1:17" ht="51.75" customHeight="1">
      <c r="A5" s="314"/>
      <c r="B5" s="44" t="s">
        <v>119</v>
      </c>
      <c r="C5" s="44" t="s">
        <v>120</v>
      </c>
      <c r="D5" s="327"/>
      <c r="E5" s="44" t="s">
        <v>119</v>
      </c>
      <c r="F5" s="44" t="s">
        <v>120</v>
      </c>
      <c r="G5" s="327"/>
      <c r="H5" s="44" t="s">
        <v>119</v>
      </c>
      <c r="I5" s="44" t="s">
        <v>120</v>
      </c>
      <c r="J5" s="327"/>
      <c r="K5" s="329"/>
      <c r="L5" s="327"/>
      <c r="M5" s="331"/>
      <c r="N5" s="330"/>
      <c r="O5" s="331"/>
      <c r="P5" s="330"/>
      <c r="Q5" s="42" t="s">
        <v>121</v>
      </c>
    </row>
    <row r="6" spans="1:17" ht="51.75" customHeight="1">
      <c r="A6" s="34">
        <v>4</v>
      </c>
      <c r="B6" s="158">
        <v>2540501</v>
      </c>
      <c r="C6" s="43">
        <v>53980</v>
      </c>
      <c r="D6" s="43">
        <v>11850249</v>
      </c>
      <c r="E6" s="158">
        <v>2294050</v>
      </c>
      <c r="F6" s="43">
        <v>62400</v>
      </c>
      <c r="G6" s="43">
        <v>10730579</v>
      </c>
      <c r="H6" s="158">
        <v>2305415</v>
      </c>
      <c r="I6" s="43">
        <v>65420</v>
      </c>
      <c r="J6" s="43">
        <v>10789675</v>
      </c>
      <c r="K6" s="216">
        <v>1682211</v>
      </c>
      <c r="L6" s="218">
        <v>11021845</v>
      </c>
      <c r="M6" s="216">
        <v>1721840</v>
      </c>
      <c r="N6" s="219">
        <v>11281495</v>
      </c>
      <c r="O6" s="220">
        <v>1551165</v>
      </c>
      <c r="P6" s="222">
        <v>10163232</v>
      </c>
      <c r="Q6" s="160">
        <f t="shared" ref="Q6:Q18" si="0">(P6/N6-1)*100</f>
        <v>-9.9123653381045678</v>
      </c>
    </row>
    <row r="7" spans="1:17" ht="51.75" customHeight="1">
      <c r="A7" s="34">
        <v>5</v>
      </c>
      <c r="B7" s="43">
        <v>1699790</v>
      </c>
      <c r="C7" s="43">
        <v>19200</v>
      </c>
      <c r="D7" s="43">
        <v>7891676</v>
      </c>
      <c r="E7" s="43">
        <v>2145245</v>
      </c>
      <c r="F7" s="43">
        <v>52020</v>
      </c>
      <c r="G7" s="43">
        <v>10020665</v>
      </c>
      <c r="H7" s="43">
        <v>2134785</v>
      </c>
      <c r="I7" s="43">
        <v>62760</v>
      </c>
      <c r="J7" s="43">
        <v>11429397</v>
      </c>
      <c r="K7" s="217">
        <v>1687879</v>
      </c>
      <c r="L7" s="218">
        <v>11058983</v>
      </c>
      <c r="M7" s="216">
        <v>1502211</v>
      </c>
      <c r="N7" s="219">
        <v>9842486</v>
      </c>
      <c r="O7" s="220">
        <v>1695386</v>
      </c>
      <c r="P7" s="223">
        <v>11108168</v>
      </c>
      <c r="Q7" s="160">
        <f t="shared" si="0"/>
        <v>12.859373129918605</v>
      </c>
    </row>
    <row r="8" spans="1:17" ht="51.75" customHeight="1">
      <c r="A8" s="34">
        <v>6</v>
      </c>
      <c r="B8" s="43">
        <v>2314983</v>
      </c>
      <c r="C8" s="43">
        <v>53600</v>
      </c>
      <c r="D8" s="43">
        <v>10807974</v>
      </c>
      <c r="E8" s="43">
        <v>2275303</v>
      </c>
      <c r="F8" s="43">
        <v>66620</v>
      </c>
      <c r="G8" s="43">
        <v>10653247</v>
      </c>
      <c r="H8" s="43">
        <v>2530301</v>
      </c>
      <c r="I8" s="43">
        <v>72920</v>
      </c>
      <c r="J8" s="43">
        <v>13496379</v>
      </c>
      <c r="K8" s="217">
        <v>1638905</v>
      </c>
      <c r="L8" s="218">
        <v>10738106</v>
      </c>
      <c r="M8" s="216">
        <v>1740518</v>
      </c>
      <c r="N8" s="219">
        <v>11403873</v>
      </c>
      <c r="O8" s="220">
        <v>1736769</v>
      </c>
      <c r="P8" s="223">
        <v>11379309</v>
      </c>
      <c r="Q8" s="160">
        <f t="shared" si="0"/>
        <v>-0.21540050472326211</v>
      </c>
    </row>
    <row r="9" spans="1:17" ht="51.75" customHeight="1">
      <c r="A9" s="34">
        <v>7</v>
      </c>
      <c r="B9" s="43">
        <v>2730375</v>
      </c>
      <c r="C9" s="43">
        <v>72380</v>
      </c>
      <c r="D9" s="43">
        <v>12767384</v>
      </c>
      <c r="E9" s="43">
        <v>2319435</v>
      </c>
      <c r="F9" s="43">
        <v>67200</v>
      </c>
      <c r="G9" s="43">
        <v>10858318</v>
      </c>
      <c r="H9" s="43">
        <v>2069984</v>
      </c>
      <c r="I9" s="43">
        <v>58420</v>
      </c>
      <c r="J9" s="43">
        <v>11038012</v>
      </c>
      <c r="K9" s="217">
        <v>1694481</v>
      </c>
      <c r="L9" s="218">
        <v>11102239</v>
      </c>
      <c r="M9" s="216">
        <v>1707962</v>
      </c>
      <c r="N9" s="219">
        <v>11190566</v>
      </c>
      <c r="O9" s="220">
        <v>1539678</v>
      </c>
      <c r="P9" s="223">
        <v>10087970</v>
      </c>
      <c r="Q9" s="160">
        <f t="shared" si="0"/>
        <v>-9.8529064570996638</v>
      </c>
    </row>
    <row r="10" spans="1:17" ht="51.75" customHeight="1">
      <c r="A10" s="34">
        <v>8</v>
      </c>
      <c r="B10" s="43">
        <v>3262355</v>
      </c>
      <c r="C10" s="43">
        <v>62880</v>
      </c>
      <c r="D10" s="43">
        <v>15203262</v>
      </c>
      <c r="E10" s="43">
        <v>2351375</v>
      </c>
      <c r="F10" s="43">
        <v>63200</v>
      </c>
      <c r="G10" s="43">
        <v>10997057</v>
      </c>
      <c r="H10" s="43">
        <v>2611015</v>
      </c>
      <c r="I10" s="43">
        <v>75200</v>
      </c>
      <c r="J10" s="43">
        <v>13926784</v>
      </c>
      <c r="K10" s="217">
        <v>1754683</v>
      </c>
      <c r="L10" s="218">
        <v>11496682</v>
      </c>
      <c r="M10" s="216">
        <v>1718168</v>
      </c>
      <c r="N10" s="219">
        <v>11257437</v>
      </c>
      <c r="O10" s="220">
        <v>1927817</v>
      </c>
      <c r="P10" s="223">
        <v>12631055</v>
      </c>
      <c r="Q10" s="160">
        <f t="shared" si="0"/>
        <v>12.201871527240172</v>
      </c>
    </row>
    <row r="11" spans="1:17" ht="51.75" customHeight="1">
      <c r="A11" s="34">
        <v>9</v>
      </c>
      <c r="B11" s="43">
        <v>2993678</v>
      </c>
      <c r="C11" s="43">
        <v>69000</v>
      </c>
      <c r="D11" s="43">
        <v>13975912</v>
      </c>
      <c r="E11" s="43">
        <v>2809610</v>
      </c>
      <c r="F11" s="43">
        <v>78800</v>
      </c>
      <c r="G11" s="43">
        <v>13147350</v>
      </c>
      <c r="H11" s="43">
        <v>2698470</v>
      </c>
      <c r="I11" s="43">
        <v>70400</v>
      </c>
      <c r="J11" s="43">
        <v>14374993</v>
      </c>
      <c r="K11" s="217">
        <v>1899944</v>
      </c>
      <c r="L11" s="218">
        <v>12448433</v>
      </c>
      <c r="M11" s="216">
        <v>1804464</v>
      </c>
      <c r="N11" s="219">
        <v>11822847</v>
      </c>
      <c r="O11" s="221">
        <v>1829308</v>
      </c>
      <c r="P11" s="223">
        <v>11985625</v>
      </c>
      <c r="Q11" s="160">
        <f t="shared" si="0"/>
        <v>1.3768088177069426</v>
      </c>
    </row>
    <row r="12" spans="1:17" ht="51.75" customHeight="1">
      <c r="A12" s="34">
        <v>10</v>
      </c>
      <c r="B12" s="43">
        <v>2476160</v>
      </c>
      <c r="C12" s="43">
        <v>62720</v>
      </c>
      <c r="D12" s="43">
        <v>11572264</v>
      </c>
      <c r="E12" s="43">
        <v>2299601</v>
      </c>
      <c r="F12" s="43">
        <v>60640</v>
      </c>
      <c r="G12" s="43">
        <v>10752357</v>
      </c>
      <c r="H12" s="43">
        <v>2274715</v>
      </c>
      <c r="I12" s="43">
        <v>67000</v>
      </c>
      <c r="J12" s="43">
        <v>12136714</v>
      </c>
      <c r="K12" s="217">
        <v>1750471</v>
      </c>
      <c r="L12" s="218">
        <v>11469084</v>
      </c>
      <c r="M12" s="216">
        <v>1687173</v>
      </c>
      <c r="N12" s="219">
        <v>11054357</v>
      </c>
      <c r="O12" s="221">
        <v>1636257</v>
      </c>
      <c r="P12" s="223">
        <v>10720755</v>
      </c>
      <c r="Q12" s="160">
        <f t="shared" si="0"/>
        <v>-3.0178326970985325</v>
      </c>
    </row>
    <row r="13" spans="1:17" ht="51.75" customHeight="1">
      <c r="A13" s="34">
        <v>11</v>
      </c>
      <c r="B13" s="43">
        <v>2323148</v>
      </c>
      <c r="C13" s="43">
        <v>61720</v>
      </c>
      <c r="D13" s="43">
        <v>10863461</v>
      </c>
      <c r="E13" s="43">
        <v>2414980</v>
      </c>
      <c r="F13" s="43">
        <v>68200</v>
      </c>
      <c r="G13" s="43">
        <v>11301735</v>
      </c>
      <c r="H13" s="43">
        <v>2242540</v>
      </c>
      <c r="I13" s="43">
        <v>69900</v>
      </c>
      <c r="J13" s="43">
        <v>11974644</v>
      </c>
      <c r="K13" s="217">
        <v>1638980</v>
      </c>
      <c r="L13" s="218">
        <v>10738596</v>
      </c>
      <c r="M13" s="216">
        <v>1610024</v>
      </c>
      <c r="N13" s="219">
        <v>10548876</v>
      </c>
      <c r="O13" s="221">
        <v>1639020</v>
      </c>
      <c r="P13" s="222">
        <v>10738858</v>
      </c>
      <c r="Q13" s="160">
        <f t="shared" si="0"/>
        <v>1.8009691269477379</v>
      </c>
    </row>
    <row r="14" spans="1:17" ht="51.75" customHeight="1">
      <c r="A14" s="34">
        <v>12</v>
      </c>
      <c r="B14" s="43">
        <v>2329584</v>
      </c>
      <c r="C14" s="43">
        <v>61840</v>
      </c>
      <c r="D14" s="43">
        <v>10893447</v>
      </c>
      <c r="E14" s="43">
        <v>2270793</v>
      </c>
      <c r="F14" s="43">
        <v>65600</v>
      </c>
      <c r="G14" s="43">
        <v>10630184</v>
      </c>
      <c r="H14" s="43">
        <v>2098744</v>
      </c>
      <c r="I14" s="43">
        <v>70400</v>
      </c>
      <c r="J14" s="43">
        <v>11219236</v>
      </c>
      <c r="K14" s="217">
        <v>1603506</v>
      </c>
      <c r="L14" s="218">
        <v>10506170</v>
      </c>
      <c r="M14" s="216">
        <v>1611671</v>
      </c>
      <c r="N14" s="219">
        <v>10559668</v>
      </c>
      <c r="O14" s="221">
        <v>1610858</v>
      </c>
      <c r="P14" s="223">
        <v>10554342</v>
      </c>
      <c r="Q14" s="160">
        <f t="shared" si="0"/>
        <v>-5.0437191775343226E-2</v>
      </c>
    </row>
    <row r="15" spans="1:17" ht="51.75" customHeight="1">
      <c r="A15" s="34">
        <v>1</v>
      </c>
      <c r="B15" s="43">
        <v>2428231</v>
      </c>
      <c r="C15" s="43">
        <v>57520</v>
      </c>
      <c r="D15" s="43">
        <v>11339540</v>
      </c>
      <c r="E15" s="43">
        <v>2303700</v>
      </c>
      <c r="F15" s="43">
        <v>61600</v>
      </c>
      <c r="G15" s="43">
        <v>10773389</v>
      </c>
      <c r="H15" s="43">
        <v>2233185</v>
      </c>
      <c r="I15" s="43">
        <v>68800</v>
      </c>
      <c r="J15" s="43">
        <v>11922674</v>
      </c>
      <c r="K15" s="217">
        <v>1701909</v>
      </c>
      <c r="L15" s="218">
        <v>11150906</v>
      </c>
      <c r="M15" s="216">
        <v>1624946</v>
      </c>
      <c r="N15" s="219">
        <v>10646646</v>
      </c>
      <c r="O15" s="221">
        <v>1647575</v>
      </c>
      <c r="P15" s="223">
        <v>10794910</v>
      </c>
      <c r="Q15" s="160">
        <f t="shared" si="0"/>
        <v>1.392588802144834</v>
      </c>
    </row>
    <row r="16" spans="1:17" ht="51.75" customHeight="1">
      <c r="A16" s="34">
        <v>2</v>
      </c>
      <c r="B16" s="43">
        <v>1972954</v>
      </c>
      <c r="C16" s="43">
        <v>52040</v>
      </c>
      <c r="D16" s="43">
        <v>9225069</v>
      </c>
      <c r="E16" s="43">
        <v>1979825</v>
      </c>
      <c r="F16" s="43">
        <v>57320</v>
      </c>
      <c r="G16" s="43">
        <v>9268359</v>
      </c>
      <c r="H16" s="43">
        <v>2076925</v>
      </c>
      <c r="I16" s="43">
        <v>59600</v>
      </c>
      <c r="J16" s="43">
        <v>11077479</v>
      </c>
      <c r="K16" s="217">
        <v>1486381</v>
      </c>
      <c r="L16" s="218">
        <v>9738768</v>
      </c>
      <c r="M16" s="216">
        <v>1543959</v>
      </c>
      <c r="N16" s="219">
        <v>10116017</v>
      </c>
      <c r="O16" s="221">
        <v>1641345</v>
      </c>
      <c r="P16" s="223">
        <v>10754092</v>
      </c>
      <c r="Q16" s="160">
        <f t="shared" si="0"/>
        <v>6.3075714483279421</v>
      </c>
    </row>
    <row r="17" spans="1:17" ht="51.75" customHeight="1">
      <c r="A17" s="34">
        <v>3</v>
      </c>
      <c r="B17" s="43">
        <v>2116550</v>
      </c>
      <c r="C17" s="43">
        <v>57400</v>
      </c>
      <c r="D17" s="43">
        <v>9899933</v>
      </c>
      <c r="E17" s="43">
        <v>2033340</v>
      </c>
      <c r="F17" s="43">
        <v>57800</v>
      </c>
      <c r="G17" s="43">
        <v>9516546</v>
      </c>
      <c r="H17" s="43">
        <v>2044890</v>
      </c>
      <c r="I17" s="43">
        <v>71200</v>
      </c>
      <c r="J17" s="43">
        <v>10937855</v>
      </c>
      <c r="K17" s="217">
        <v>1460962</v>
      </c>
      <c r="L17" s="218">
        <v>9572223</v>
      </c>
      <c r="M17" s="216">
        <v>1494745</v>
      </c>
      <c r="N17" s="219">
        <v>9793568</v>
      </c>
      <c r="O17" s="221">
        <v>1573854</v>
      </c>
      <c r="P17" s="224">
        <v>10311891</v>
      </c>
      <c r="Q17" s="160">
        <f t="shared" si="0"/>
        <v>5.2924838016134679</v>
      </c>
    </row>
    <row r="18" spans="1:17" ht="51.75" customHeight="1">
      <c r="A18" s="56" t="s">
        <v>85</v>
      </c>
      <c r="B18" s="43"/>
      <c r="C18" s="43"/>
      <c r="D18" s="43"/>
      <c r="E18" s="43"/>
      <c r="F18" s="43"/>
      <c r="G18" s="43"/>
      <c r="H18" s="43"/>
      <c r="I18" s="43"/>
      <c r="J18" s="43"/>
      <c r="K18" s="161"/>
      <c r="L18" s="54">
        <v>0</v>
      </c>
      <c r="M18" s="159"/>
      <c r="N18" s="55">
        <v>0</v>
      </c>
      <c r="O18" s="159"/>
      <c r="P18" s="55">
        <v>0</v>
      </c>
      <c r="Q18" s="162" t="e">
        <f t="shared" si="0"/>
        <v>#DIV/0!</v>
      </c>
    </row>
    <row r="19" spans="1:17" ht="67.5" customHeight="1">
      <c r="A19" s="57" t="s">
        <v>122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4"/>
      <c r="L19" s="54">
        <v>436738</v>
      </c>
      <c r="M19" s="55"/>
      <c r="N19" s="55">
        <v>475037</v>
      </c>
      <c r="O19" s="55"/>
      <c r="P19" s="55">
        <v>0</v>
      </c>
      <c r="Q19" s="163">
        <f>(P19/N19-1)*100</f>
        <v>-100</v>
      </c>
    </row>
    <row r="20" spans="1:17" ht="37.5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5"/>
      <c r="L20" s="55"/>
      <c r="M20" s="54"/>
      <c r="N20" s="54"/>
      <c r="O20" s="54"/>
      <c r="P20" s="54"/>
      <c r="Q20" s="163"/>
    </row>
    <row r="21" spans="1:17" ht="48.75" customHeight="1">
      <c r="A21" s="38" t="s">
        <v>25</v>
      </c>
      <c r="B21" s="43">
        <f t="shared" ref="B21:J21" si="1">SUM(B6:B19)</f>
        <v>29188309</v>
      </c>
      <c r="C21" s="43">
        <f t="shared" si="1"/>
        <v>684280</v>
      </c>
      <c r="D21" s="43">
        <f t="shared" si="1"/>
        <v>136290171</v>
      </c>
      <c r="E21" s="43">
        <f t="shared" si="1"/>
        <v>27497257</v>
      </c>
      <c r="F21" s="43">
        <f t="shared" si="1"/>
        <v>761400</v>
      </c>
      <c r="G21" s="43">
        <f t="shared" si="1"/>
        <v>128649786</v>
      </c>
      <c r="H21" s="43">
        <f t="shared" si="1"/>
        <v>27320969</v>
      </c>
      <c r="I21" s="43">
        <f t="shared" si="1"/>
        <v>812020</v>
      </c>
      <c r="J21" s="43">
        <f t="shared" si="1"/>
        <v>144323842</v>
      </c>
      <c r="K21" s="55">
        <f>SUM(K6:K19)</f>
        <v>20000312</v>
      </c>
      <c r="L21" s="55">
        <f>SUM(L6:L19)</f>
        <v>131478773</v>
      </c>
      <c r="M21" s="55">
        <f>SUM(M6:M19)</f>
        <v>19767681</v>
      </c>
      <c r="N21" s="55">
        <f>SUM(N6:N19)</f>
        <v>129992873</v>
      </c>
      <c r="O21" s="54">
        <f>SUM(O6:O20)</f>
        <v>20029032</v>
      </c>
      <c r="P21" s="54">
        <f>SUM(P6:P20)</f>
        <v>131230207</v>
      </c>
      <c r="Q21" s="163">
        <f>(P21/N21-1)*100</f>
        <v>0.95184756782782376</v>
      </c>
    </row>
    <row r="22" spans="1:17" ht="51.75" hidden="1" customHeight="1"/>
    <row r="23" spans="1:17" ht="51.75" hidden="1" customHeight="1"/>
    <row r="24" spans="1:17" ht="6" customHeight="1"/>
    <row r="25" spans="1:17" ht="0.75" customHeight="1"/>
    <row r="26" spans="1:17" ht="51.75" hidden="1" customHeight="1"/>
    <row r="27" spans="1:17" ht="51.75" hidden="1" customHeight="1"/>
  </sheetData>
  <mergeCells count="17">
    <mergeCell ref="M4:M5"/>
    <mergeCell ref="N4:N5"/>
    <mergeCell ref="O4:O5"/>
    <mergeCell ref="P2:Q2"/>
    <mergeCell ref="M3:N3"/>
    <mergeCell ref="O3:Q3"/>
    <mergeCell ref="P4:P5"/>
    <mergeCell ref="A3:A5"/>
    <mergeCell ref="B3:D3"/>
    <mergeCell ref="E3:G3"/>
    <mergeCell ref="H3:J3"/>
    <mergeCell ref="K3:L3"/>
    <mergeCell ref="D4:D5"/>
    <mergeCell ref="G4:G5"/>
    <mergeCell ref="J4:J5"/>
    <mergeCell ref="K4:K5"/>
    <mergeCell ref="L4:L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BCAC-E941-431C-B264-412097119660}">
  <sheetPr>
    <pageSetUpPr fitToPage="1"/>
  </sheetPr>
  <dimension ref="A1:P39"/>
  <sheetViews>
    <sheetView topLeftCell="A28" zoomScaleNormal="100" workbookViewId="0">
      <selection activeCell="A15" sqref="A15:B16"/>
    </sheetView>
  </sheetViews>
  <sheetFormatPr defaultColWidth="9" defaultRowHeight="15.75" customHeight="1"/>
  <cols>
    <col min="1" max="1" width="27.36328125" style="6" customWidth="1"/>
    <col min="2" max="10" width="12.36328125" style="6" customWidth="1"/>
    <col min="11" max="11" width="12.36328125" style="7" customWidth="1"/>
    <col min="12" max="13" width="10.90625" style="6" customWidth="1"/>
    <col min="14" max="14" width="7.08984375" style="6" customWidth="1"/>
    <col min="15" max="15" width="6.08984375" style="6" customWidth="1"/>
    <col min="16" max="16384" width="9" style="6"/>
  </cols>
  <sheetData>
    <row r="1" spans="1:16" ht="15.75" customHeight="1">
      <c r="A1" s="5" t="s">
        <v>193</v>
      </c>
      <c r="N1" s="8"/>
      <c r="O1" s="8"/>
      <c r="P1" s="8"/>
    </row>
    <row r="2" spans="1:16" ht="15.75" customHeight="1">
      <c r="A2" s="5"/>
      <c r="N2" s="8"/>
      <c r="O2" s="8"/>
      <c r="P2" s="8"/>
    </row>
    <row r="3" spans="1:16" ht="15.75" customHeight="1">
      <c r="A3" s="1" t="s">
        <v>194</v>
      </c>
      <c r="B3" s="59"/>
      <c r="C3" s="59"/>
      <c r="D3" s="59"/>
      <c r="E3" s="59"/>
      <c r="F3" s="59"/>
      <c r="G3" s="59"/>
      <c r="H3" s="59"/>
      <c r="I3" s="59"/>
      <c r="K3" s="9" t="s">
        <v>159</v>
      </c>
      <c r="M3" s="10"/>
      <c r="N3" s="60"/>
    </row>
    <row r="4" spans="1:16" s="14" customFormat="1" ht="15.75" customHeight="1">
      <c r="A4" s="11"/>
      <c r="B4" s="12" t="s">
        <v>160</v>
      </c>
      <c r="C4" s="12" t="s">
        <v>161</v>
      </c>
      <c r="D4" s="12" t="s">
        <v>162</v>
      </c>
      <c r="E4" s="12" t="s">
        <v>163</v>
      </c>
      <c r="F4" s="12" t="s">
        <v>164</v>
      </c>
      <c r="G4" s="12" t="s">
        <v>165</v>
      </c>
      <c r="H4" s="12" t="s">
        <v>166</v>
      </c>
      <c r="I4" s="13" t="s">
        <v>167</v>
      </c>
      <c r="J4" s="13" t="s">
        <v>168</v>
      </c>
      <c r="K4" s="13" t="s">
        <v>169</v>
      </c>
      <c r="M4" s="15"/>
      <c r="N4" s="61"/>
    </row>
    <row r="5" spans="1:16" ht="15.75" customHeight="1">
      <c r="A5" s="16" t="s">
        <v>170</v>
      </c>
      <c r="B5" s="62">
        <v>2812935</v>
      </c>
      <c r="C5" s="62">
        <v>2897931</v>
      </c>
      <c r="D5" s="62">
        <v>2918573</v>
      </c>
      <c r="E5" s="62">
        <v>2908720</v>
      </c>
      <c r="F5" s="17">
        <v>2951704</v>
      </c>
      <c r="G5" s="17">
        <v>2948600</v>
      </c>
      <c r="H5" s="17">
        <v>2947652</v>
      </c>
      <c r="I5" s="18">
        <v>3049710</v>
      </c>
      <c r="J5" s="18">
        <v>3125560</v>
      </c>
      <c r="K5" s="18">
        <v>3114944</v>
      </c>
      <c r="M5" s="10"/>
      <c r="N5" s="60"/>
    </row>
    <row r="6" spans="1:16" ht="15.75" customHeight="1">
      <c r="A6" s="16" t="s">
        <v>171</v>
      </c>
      <c r="B6" s="62">
        <v>2267699</v>
      </c>
      <c r="C6" s="62">
        <v>2264074</v>
      </c>
      <c r="D6" s="62">
        <v>2274395</v>
      </c>
      <c r="E6" s="62">
        <v>2231031</v>
      </c>
      <c r="F6" s="17">
        <v>2227642</v>
      </c>
      <c r="G6" s="17">
        <v>2241028</v>
      </c>
      <c r="H6" s="17">
        <v>2198503</v>
      </c>
      <c r="I6" s="18">
        <v>2178561</v>
      </c>
      <c r="J6" s="18">
        <v>2221069</v>
      </c>
      <c r="K6" s="18">
        <v>2255466</v>
      </c>
      <c r="M6" s="10"/>
      <c r="N6" s="60"/>
    </row>
    <row r="7" spans="1:16" ht="15.75" customHeight="1">
      <c r="A7" s="16" t="s">
        <v>172</v>
      </c>
      <c r="B7" s="62">
        <v>523331</v>
      </c>
      <c r="C7" s="62">
        <v>522504</v>
      </c>
      <c r="D7" s="62">
        <v>523144</v>
      </c>
      <c r="E7" s="62">
        <v>513922</v>
      </c>
      <c r="F7" s="17">
        <v>513756</v>
      </c>
      <c r="G7" s="17">
        <v>515438</v>
      </c>
      <c r="H7" s="17">
        <v>513634</v>
      </c>
      <c r="I7" s="18">
        <v>502252</v>
      </c>
      <c r="J7" s="18">
        <v>507602</v>
      </c>
      <c r="K7" s="18">
        <v>518555</v>
      </c>
      <c r="M7" s="10"/>
      <c r="N7" s="60"/>
    </row>
    <row r="8" spans="1:16" ht="15.75" customHeight="1">
      <c r="A8" s="19" t="s">
        <v>173</v>
      </c>
      <c r="B8" s="62">
        <v>172298</v>
      </c>
      <c r="C8" s="62">
        <v>174938</v>
      </c>
      <c r="D8" s="62">
        <v>166796</v>
      </c>
      <c r="E8" s="62">
        <v>157553</v>
      </c>
      <c r="F8" s="17">
        <v>161438</v>
      </c>
      <c r="G8" s="17">
        <v>172418</v>
      </c>
      <c r="H8" s="17">
        <v>180540</v>
      </c>
      <c r="I8" s="18">
        <v>188528</v>
      </c>
      <c r="J8" s="18">
        <v>187331</v>
      </c>
      <c r="K8" s="18">
        <v>191060</v>
      </c>
      <c r="M8" s="10"/>
      <c r="N8" s="60"/>
    </row>
    <row r="9" spans="1:16" ht="15.75" customHeight="1">
      <c r="A9" s="34" t="s">
        <v>174</v>
      </c>
      <c r="B9" s="62">
        <v>5776263</v>
      </c>
      <c r="C9" s="62">
        <v>5859447</v>
      </c>
      <c r="D9" s="62">
        <v>5882908</v>
      </c>
      <c r="E9" s="62">
        <v>5811226</v>
      </c>
      <c r="F9" s="62">
        <v>5854540</v>
      </c>
      <c r="G9" s="62">
        <v>5877484</v>
      </c>
      <c r="H9" s="62">
        <v>5840329</v>
      </c>
      <c r="I9" s="62">
        <v>5919051</v>
      </c>
      <c r="J9" s="62">
        <v>6041562</v>
      </c>
      <c r="K9" s="62">
        <v>6080025</v>
      </c>
      <c r="M9" s="10"/>
      <c r="N9" s="60"/>
    </row>
    <row r="10" spans="1:16" ht="15.75" customHeight="1">
      <c r="B10" s="63"/>
      <c r="C10" s="63"/>
      <c r="D10" s="63"/>
      <c r="E10" s="63"/>
      <c r="F10" s="63"/>
      <c r="G10" s="63"/>
      <c r="H10" s="63"/>
      <c r="I10" s="63"/>
      <c r="J10" s="63"/>
      <c r="K10" s="64"/>
      <c r="M10" s="10"/>
      <c r="N10" s="60"/>
    </row>
    <row r="11" spans="1:16" ht="15.75" customHeight="1">
      <c r="B11" s="20"/>
      <c r="C11" s="20"/>
      <c r="D11" s="20"/>
      <c r="E11" s="20"/>
      <c r="F11" s="20"/>
      <c r="G11" s="20"/>
      <c r="H11" s="20"/>
      <c r="I11" s="20"/>
      <c r="J11" s="20"/>
    </row>
    <row r="12" spans="1:16" ht="15.75" customHeight="1">
      <c r="A12" s="1" t="s">
        <v>195</v>
      </c>
      <c r="B12" s="59"/>
      <c r="C12" s="59"/>
      <c r="D12" s="59"/>
      <c r="E12" s="59"/>
      <c r="F12" s="59"/>
      <c r="G12" s="59"/>
      <c r="H12" s="59"/>
      <c r="I12" s="59"/>
      <c r="K12" s="9" t="s">
        <v>159</v>
      </c>
      <c r="M12" s="10"/>
      <c r="N12" s="60"/>
    </row>
    <row r="13" spans="1:16" s="14" customFormat="1" ht="15.75" customHeight="1">
      <c r="A13" s="11"/>
      <c r="B13" s="12" t="s">
        <v>175</v>
      </c>
      <c r="C13" s="12" t="s">
        <v>176</v>
      </c>
      <c r="D13" s="12" t="s">
        <v>177</v>
      </c>
      <c r="E13" s="12" t="s">
        <v>178</v>
      </c>
      <c r="F13" s="12" t="s">
        <v>179</v>
      </c>
      <c r="G13" s="12" t="s">
        <v>180</v>
      </c>
      <c r="H13" s="12" t="s">
        <v>181</v>
      </c>
      <c r="I13" s="13" t="s">
        <v>182</v>
      </c>
      <c r="J13" s="13" t="s">
        <v>130</v>
      </c>
      <c r="K13" s="13" t="s">
        <v>131</v>
      </c>
      <c r="M13" s="15"/>
      <c r="N13" s="61"/>
    </row>
    <row r="14" spans="1:16" ht="15.75" customHeight="1">
      <c r="A14" s="16" t="s">
        <v>170</v>
      </c>
      <c r="B14" s="21">
        <v>2739905</v>
      </c>
      <c r="C14" s="21">
        <v>2843490</v>
      </c>
      <c r="D14" s="21">
        <v>2872738</v>
      </c>
      <c r="E14" s="21">
        <v>2874614</v>
      </c>
      <c r="F14" s="17">
        <v>2915733</v>
      </c>
      <c r="G14" s="17">
        <v>2906371</v>
      </c>
      <c r="H14" s="17">
        <v>2899996</v>
      </c>
      <c r="I14" s="18">
        <v>2998906</v>
      </c>
      <c r="J14" s="18">
        <v>3074009</v>
      </c>
      <c r="K14" s="18">
        <v>3055557</v>
      </c>
      <c r="M14" s="10"/>
      <c r="N14" s="60"/>
    </row>
    <row r="15" spans="1:16" ht="15.75" customHeight="1">
      <c r="A15" s="16" t="s">
        <v>171</v>
      </c>
      <c r="B15" s="21">
        <v>2221441</v>
      </c>
      <c r="C15" s="21">
        <v>2229649</v>
      </c>
      <c r="D15" s="21">
        <v>2247751</v>
      </c>
      <c r="E15" s="21">
        <v>2208354</v>
      </c>
      <c r="F15" s="17">
        <v>2208570</v>
      </c>
      <c r="G15" s="17">
        <v>2197681</v>
      </c>
      <c r="H15" s="17">
        <v>2177557</v>
      </c>
      <c r="I15" s="18">
        <v>2154615</v>
      </c>
      <c r="J15" s="18">
        <v>2195732</v>
      </c>
      <c r="K15" s="18">
        <v>2220506</v>
      </c>
      <c r="M15" s="10"/>
      <c r="N15" s="60"/>
    </row>
    <row r="16" spans="1:16" ht="15.75" customHeight="1">
      <c r="A16" s="16" t="s">
        <v>172</v>
      </c>
      <c r="B16" s="21">
        <v>513767</v>
      </c>
      <c r="C16" s="21">
        <v>515744</v>
      </c>
      <c r="D16" s="21">
        <v>518640</v>
      </c>
      <c r="E16" s="21">
        <v>510713</v>
      </c>
      <c r="F16" s="17">
        <v>511398</v>
      </c>
      <c r="G16" s="17">
        <v>506188</v>
      </c>
      <c r="H16" s="17">
        <v>508889</v>
      </c>
      <c r="I16" s="18">
        <v>496758</v>
      </c>
      <c r="J16" s="18">
        <v>501762</v>
      </c>
      <c r="K16" s="18">
        <v>510486</v>
      </c>
      <c r="M16" s="10"/>
      <c r="N16" s="60"/>
    </row>
    <row r="17" spans="1:14" ht="15.75" customHeight="1">
      <c r="A17" s="19" t="s">
        <v>173</v>
      </c>
      <c r="B17" s="21">
        <v>170717</v>
      </c>
      <c r="C17" s="21">
        <v>173904</v>
      </c>
      <c r="D17" s="21">
        <v>165882</v>
      </c>
      <c r="E17" s="21">
        <v>156693</v>
      </c>
      <c r="F17" s="17">
        <v>160548</v>
      </c>
      <c r="G17" s="17">
        <v>171580</v>
      </c>
      <c r="H17" s="17">
        <v>179447</v>
      </c>
      <c r="I17" s="18">
        <v>187482</v>
      </c>
      <c r="J17" s="18">
        <v>186257</v>
      </c>
      <c r="K17" s="18">
        <v>189812</v>
      </c>
      <c r="M17" s="10"/>
      <c r="N17" s="60"/>
    </row>
    <row r="18" spans="1:14" ht="15.75" customHeight="1">
      <c r="A18" s="34" t="s">
        <v>174</v>
      </c>
      <c r="B18" s="65">
        <v>5645830</v>
      </c>
      <c r="C18" s="65">
        <v>5762787</v>
      </c>
      <c r="D18" s="65">
        <v>5805011</v>
      </c>
      <c r="E18" s="65">
        <v>5750374</v>
      </c>
      <c r="F18" s="65">
        <v>5796249</v>
      </c>
      <c r="G18" s="65">
        <v>5781820</v>
      </c>
      <c r="H18" s="65">
        <v>5765889</v>
      </c>
      <c r="I18" s="65">
        <v>5837761</v>
      </c>
      <c r="J18" s="65">
        <v>5957760</v>
      </c>
      <c r="K18" s="66">
        <v>5976361</v>
      </c>
      <c r="M18" s="10"/>
      <c r="N18" s="60"/>
    </row>
    <row r="19" spans="1:14" ht="15.75" customHeight="1">
      <c r="B19" s="59"/>
      <c r="C19" s="59"/>
      <c r="D19" s="59"/>
      <c r="E19" s="59"/>
      <c r="F19" s="59"/>
      <c r="G19" s="59"/>
      <c r="H19" s="59"/>
      <c r="I19" s="59"/>
      <c r="J19" s="59"/>
      <c r="K19" s="9"/>
      <c r="M19" s="10"/>
      <c r="N19" s="60"/>
    </row>
    <row r="20" spans="1:14" ht="15.75" customHeight="1">
      <c r="B20" s="63"/>
      <c r="C20" s="63"/>
      <c r="D20" s="63"/>
      <c r="E20" s="63"/>
      <c r="F20" s="63"/>
      <c r="G20" s="63"/>
      <c r="H20" s="63"/>
      <c r="I20" s="63"/>
      <c r="J20" s="63"/>
      <c r="K20" s="64"/>
      <c r="M20" s="10"/>
      <c r="N20" s="60"/>
    </row>
    <row r="21" spans="1:14" ht="15.75" customHeight="1">
      <c r="A21" s="1" t="s">
        <v>196</v>
      </c>
      <c r="K21" s="7" t="s">
        <v>183</v>
      </c>
    </row>
    <row r="22" spans="1:14" ht="15.75" customHeight="1">
      <c r="A22" s="34"/>
      <c r="B22" s="34" t="s">
        <v>175</v>
      </c>
      <c r="C22" s="34" t="s">
        <v>176</v>
      </c>
      <c r="D22" s="34" t="s">
        <v>177</v>
      </c>
      <c r="E22" s="34" t="s">
        <v>178</v>
      </c>
      <c r="F22" s="34" t="s">
        <v>179</v>
      </c>
      <c r="G22" s="34" t="s">
        <v>180</v>
      </c>
      <c r="H22" s="34" t="s">
        <v>181</v>
      </c>
      <c r="I22" s="22" t="s">
        <v>182</v>
      </c>
      <c r="J22" s="22" t="s">
        <v>130</v>
      </c>
      <c r="K22" s="22" t="s">
        <v>131</v>
      </c>
    </row>
    <row r="23" spans="1:14" ht="15.75" customHeight="1">
      <c r="A23" s="16" t="s">
        <v>184</v>
      </c>
      <c r="B23" s="67">
        <v>97.74</v>
      </c>
      <c r="C23" s="67">
        <v>98.35</v>
      </c>
      <c r="D23" s="67">
        <v>98.68</v>
      </c>
      <c r="E23" s="67">
        <v>99</v>
      </c>
      <c r="F23" s="67">
        <v>99</v>
      </c>
      <c r="G23" s="67">
        <v>98.4</v>
      </c>
      <c r="H23" s="67">
        <v>98.7</v>
      </c>
      <c r="I23" s="68">
        <v>98.6</v>
      </c>
      <c r="J23" s="68">
        <v>98.6</v>
      </c>
      <c r="K23" s="68">
        <v>98.3</v>
      </c>
    </row>
    <row r="24" spans="1:14" ht="15.75" customHeight="1">
      <c r="A24" s="16" t="s">
        <v>185</v>
      </c>
      <c r="B24" s="67">
        <v>99.37</v>
      </c>
      <c r="C24" s="67">
        <v>99.46</v>
      </c>
      <c r="D24" s="67">
        <v>99.45</v>
      </c>
      <c r="E24" s="67">
        <v>99.6</v>
      </c>
      <c r="F24" s="67">
        <v>99.5</v>
      </c>
      <c r="G24" s="67">
        <v>98.8</v>
      </c>
      <c r="H24" s="67">
        <v>99.4</v>
      </c>
      <c r="I24" s="68">
        <v>99.4</v>
      </c>
      <c r="J24" s="68">
        <v>99.4</v>
      </c>
      <c r="K24" s="68">
        <v>99.3</v>
      </c>
    </row>
    <row r="25" spans="1:14" ht="15.75" customHeight="1">
      <c r="A25" s="16" t="s">
        <v>186</v>
      </c>
      <c r="B25" s="67">
        <v>42.17</v>
      </c>
      <c r="C25" s="67">
        <v>41.55</v>
      </c>
      <c r="D25" s="67">
        <v>49</v>
      </c>
      <c r="E25" s="67">
        <v>48.1</v>
      </c>
      <c r="F25" s="67">
        <v>47.86</v>
      </c>
      <c r="G25" s="67">
        <v>53.7</v>
      </c>
      <c r="H25" s="67">
        <v>60.7</v>
      </c>
      <c r="I25" s="68">
        <v>36.5</v>
      </c>
      <c r="J25" s="68">
        <v>39.6</v>
      </c>
      <c r="K25" s="68">
        <v>28.7</v>
      </c>
    </row>
    <row r="26" spans="1:14" ht="15.75" customHeight="1">
      <c r="A26" s="23"/>
      <c r="B26" s="69"/>
      <c r="C26" s="69"/>
      <c r="D26" s="69"/>
      <c r="E26" s="69"/>
      <c r="F26" s="69"/>
      <c r="G26" s="69"/>
      <c r="H26" s="69"/>
      <c r="I26" s="69"/>
      <c r="J26" s="69"/>
      <c r="K26" s="70"/>
    </row>
    <row r="27" spans="1:14" ht="15.75" customHeight="1">
      <c r="B27" s="8"/>
      <c r="C27" s="8"/>
      <c r="D27" s="8"/>
      <c r="E27" s="8"/>
      <c r="F27" s="8"/>
      <c r="G27" s="8"/>
      <c r="H27" s="8"/>
      <c r="I27" s="8"/>
      <c r="J27" s="8"/>
      <c r="K27" s="24"/>
    </row>
    <row r="28" spans="1:14" ht="15.75" customHeight="1">
      <c r="A28" s="1" t="s">
        <v>197</v>
      </c>
      <c r="K28" s="25" t="s">
        <v>187</v>
      </c>
    </row>
    <row r="29" spans="1:14" ht="15.75" customHeight="1">
      <c r="A29" s="34"/>
      <c r="B29" s="34" t="s">
        <v>175</v>
      </c>
      <c r="C29" s="34" t="s">
        <v>176</v>
      </c>
      <c r="D29" s="34" t="s">
        <v>177</v>
      </c>
      <c r="E29" s="34" t="s">
        <v>178</v>
      </c>
      <c r="F29" s="34" t="s">
        <v>179</v>
      </c>
      <c r="G29" s="34" t="s">
        <v>180</v>
      </c>
      <c r="H29" s="34" t="s">
        <v>181</v>
      </c>
      <c r="I29" s="22" t="s">
        <v>182</v>
      </c>
      <c r="J29" s="22" t="s">
        <v>130</v>
      </c>
      <c r="K29" s="22" t="s">
        <v>131</v>
      </c>
    </row>
    <row r="30" spans="1:14" ht="15.75" customHeight="1">
      <c r="A30" s="16" t="s">
        <v>188</v>
      </c>
      <c r="B30" s="17">
        <v>112334</v>
      </c>
      <c r="C30" s="17">
        <v>90935</v>
      </c>
      <c r="D30" s="17">
        <v>69367</v>
      </c>
      <c r="E30" s="17">
        <v>55252</v>
      </c>
      <c r="F30" s="17">
        <v>57014</v>
      </c>
      <c r="G30" s="17">
        <v>94025</v>
      </c>
      <c r="H30" s="17">
        <v>71689</v>
      </c>
      <c r="I30" s="18">
        <v>78100</v>
      </c>
      <c r="J30" s="18">
        <v>82363</v>
      </c>
      <c r="K30" s="18">
        <v>101083</v>
      </c>
    </row>
    <row r="31" spans="1:14" ht="15.75" customHeight="1">
      <c r="A31" s="16" t="s">
        <v>189</v>
      </c>
      <c r="B31" s="26">
        <v>97.74</v>
      </c>
      <c r="C31" s="26">
        <v>98.35</v>
      </c>
      <c r="D31" s="26">
        <v>98.7</v>
      </c>
      <c r="E31" s="26">
        <v>99</v>
      </c>
      <c r="F31" s="26">
        <v>99</v>
      </c>
      <c r="G31" s="26">
        <v>98.4</v>
      </c>
      <c r="H31" s="26">
        <v>98.7</v>
      </c>
      <c r="I31" s="27">
        <v>98.6</v>
      </c>
      <c r="J31" s="27">
        <v>98.6</v>
      </c>
      <c r="K31" s="27">
        <v>98.3</v>
      </c>
    </row>
    <row r="32" spans="1:14" ht="15.75" customHeight="1">
      <c r="A32" s="23"/>
      <c r="B32" s="28"/>
      <c r="C32" s="28"/>
      <c r="D32" s="28"/>
      <c r="E32" s="28"/>
      <c r="F32" s="28"/>
      <c r="G32" s="28"/>
      <c r="H32" s="28"/>
      <c r="I32" s="28"/>
      <c r="J32" s="28"/>
      <c r="K32" s="29"/>
    </row>
    <row r="34" spans="1:11" ht="15.75" customHeight="1">
      <c r="A34" s="1" t="s">
        <v>198</v>
      </c>
      <c r="K34" s="7" t="s">
        <v>159</v>
      </c>
    </row>
    <row r="35" spans="1:11" ht="15.75" customHeight="1">
      <c r="A35" s="34"/>
      <c r="B35" s="34" t="s">
        <v>175</v>
      </c>
      <c r="C35" s="34" t="s">
        <v>176</v>
      </c>
      <c r="D35" s="34" t="s">
        <v>177</v>
      </c>
      <c r="E35" s="34" t="s">
        <v>178</v>
      </c>
      <c r="F35" s="34" t="s">
        <v>179</v>
      </c>
      <c r="G35" s="34" t="s">
        <v>180</v>
      </c>
      <c r="H35" s="34" t="s">
        <v>181</v>
      </c>
      <c r="I35" s="22" t="s">
        <v>182</v>
      </c>
      <c r="J35" s="22" t="s">
        <v>130</v>
      </c>
      <c r="K35" s="22" t="s">
        <v>131</v>
      </c>
    </row>
    <row r="36" spans="1:11" ht="15.75" customHeight="1">
      <c r="A36" s="19" t="s">
        <v>190</v>
      </c>
      <c r="B36" s="30">
        <v>1642</v>
      </c>
      <c r="C36" s="30">
        <v>679</v>
      </c>
      <c r="D36" s="30">
        <v>1125</v>
      </c>
      <c r="E36" s="30">
        <v>4011</v>
      </c>
      <c r="F36" s="30">
        <v>562</v>
      </c>
      <c r="G36" s="30">
        <v>423</v>
      </c>
      <c r="H36" s="30">
        <v>2004</v>
      </c>
      <c r="I36" s="31">
        <v>779</v>
      </c>
      <c r="J36" s="31">
        <v>540</v>
      </c>
      <c r="K36" s="48">
        <v>1509</v>
      </c>
    </row>
    <row r="37" spans="1:11" ht="15.75" customHeight="1">
      <c r="A37" s="19" t="s">
        <v>191</v>
      </c>
      <c r="B37" s="30">
        <v>10373</v>
      </c>
      <c r="C37" s="30">
        <v>1114</v>
      </c>
      <c r="D37" s="30">
        <v>4162</v>
      </c>
      <c r="E37" s="30">
        <v>515</v>
      </c>
      <c r="F37" s="30">
        <v>206</v>
      </c>
      <c r="G37" s="30">
        <v>471</v>
      </c>
      <c r="H37" s="30">
        <v>143</v>
      </c>
      <c r="I37" s="31">
        <v>385</v>
      </c>
      <c r="J37" s="31">
        <v>196</v>
      </c>
      <c r="K37" s="48">
        <v>312</v>
      </c>
    </row>
    <row r="38" spans="1:11" ht="15.75" customHeight="1">
      <c r="A38" s="19" t="s">
        <v>192</v>
      </c>
      <c r="B38" s="30">
        <v>6084</v>
      </c>
      <c r="C38" s="30">
        <v>3932</v>
      </c>
      <c r="D38" s="30">
        <v>3243</v>
      </c>
      <c r="E38" s="30">
        <v>1074</v>
      </c>
      <c r="F38" s="30">
        <v>509</v>
      </c>
      <c r="G38" s="30">
        <v>744</v>
      </c>
      <c r="H38" s="30">
        <v>603</v>
      </c>
      <c r="I38" s="31">
        <v>2026</v>
      </c>
      <c r="J38" s="31">
        <v>703</v>
      </c>
      <c r="K38" s="48">
        <v>760</v>
      </c>
    </row>
    <row r="39" spans="1:11" ht="15.75" customHeight="1">
      <c r="A39" s="34" t="s">
        <v>174</v>
      </c>
      <c r="B39" s="17">
        <v>18099</v>
      </c>
      <c r="C39" s="17">
        <v>5725</v>
      </c>
      <c r="D39" s="30">
        <v>8530</v>
      </c>
      <c r="E39" s="30">
        <v>5600</v>
      </c>
      <c r="F39" s="30">
        <v>1277</v>
      </c>
      <c r="G39" s="30">
        <v>1638</v>
      </c>
      <c r="H39" s="30">
        <v>2750</v>
      </c>
      <c r="I39" s="30">
        <v>3190</v>
      </c>
      <c r="J39" s="31">
        <v>1439</v>
      </c>
      <c r="K39" s="31">
        <v>2581</v>
      </c>
    </row>
  </sheetData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AFF6D-BA93-49F1-BC4E-BAB9FF4C8842}">
  <sheetPr>
    <pageSetUpPr fitToPage="1"/>
  </sheetPr>
  <dimension ref="A1:I21"/>
  <sheetViews>
    <sheetView zoomScaleNormal="100" workbookViewId="0">
      <pane xSplit="2" topLeftCell="C1" activePane="topRight" state="frozen"/>
      <selection activeCell="I24" sqref="I24"/>
      <selection pane="topRight" activeCell="A15" sqref="A15:B16"/>
    </sheetView>
  </sheetViews>
  <sheetFormatPr defaultColWidth="8.90625" defaultRowHeight="28.9" customHeight="1"/>
  <cols>
    <col min="1" max="1" width="3.08984375" style="72" customWidth="1"/>
    <col min="2" max="2" width="11.90625" style="72" customWidth="1"/>
    <col min="3" max="3" width="13.36328125" style="72" customWidth="1"/>
    <col min="4" max="4" width="9.26953125" style="72" customWidth="1"/>
    <col min="5" max="5" width="13.36328125" style="72" customWidth="1"/>
    <col min="6" max="6" width="9.26953125" style="72" customWidth="1"/>
    <col min="7" max="7" width="13.36328125" style="72" customWidth="1"/>
    <col min="8" max="8" width="13.453125" style="72" bestFit="1" customWidth="1"/>
    <col min="9" max="9" width="8.7265625" style="72" customWidth="1"/>
    <col min="10" max="16384" width="8.90625" style="72"/>
  </cols>
  <sheetData>
    <row r="1" spans="1:9" ht="28.9" customHeight="1">
      <c r="A1" s="286" t="s">
        <v>207</v>
      </c>
      <c r="B1" s="287"/>
      <c r="C1" s="287"/>
    </row>
    <row r="2" spans="1:9" ht="28.9" customHeight="1">
      <c r="A2" s="284" t="s">
        <v>208</v>
      </c>
      <c r="B2" s="285"/>
      <c r="I2" s="96" t="s">
        <v>128</v>
      </c>
    </row>
    <row r="3" spans="1:9" ht="18" customHeight="1">
      <c r="A3" s="262" t="s">
        <v>199</v>
      </c>
      <c r="B3" s="264"/>
      <c r="C3" s="282" t="s">
        <v>182</v>
      </c>
      <c r="D3" s="282"/>
      <c r="E3" s="282" t="s">
        <v>130</v>
      </c>
      <c r="F3" s="282"/>
      <c r="G3" s="282" t="s">
        <v>131</v>
      </c>
      <c r="H3" s="283"/>
      <c r="I3" s="282"/>
    </row>
    <row r="4" spans="1:9" ht="18" customHeight="1">
      <c r="A4" s="265"/>
      <c r="B4" s="267"/>
      <c r="C4" s="97" t="s">
        <v>200</v>
      </c>
      <c r="D4" s="98" t="s">
        <v>136</v>
      </c>
      <c r="E4" s="97" t="s">
        <v>200</v>
      </c>
      <c r="F4" s="98" t="s">
        <v>136</v>
      </c>
      <c r="G4" s="97" t="s">
        <v>200</v>
      </c>
      <c r="H4" s="104" t="s">
        <v>135</v>
      </c>
      <c r="I4" s="98" t="s">
        <v>136</v>
      </c>
    </row>
    <row r="5" spans="1:9" ht="28.9" customHeight="1">
      <c r="A5" s="84" t="s">
        <v>3</v>
      </c>
      <c r="B5" s="84"/>
      <c r="C5" s="46">
        <v>2858698</v>
      </c>
      <c r="D5" s="99">
        <v>2.6</v>
      </c>
      <c r="E5" s="46">
        <v>2944049</v>
      </c>
      <c r="F5" s="99">
        <f t="shared" ref="F5:F11" si="0">ROUND((E5-C5)/C5*100,1)</f>
        <v>3</v>
      </c>
      <c r="G5" s="47">
        <f>[1]④２!E7</f>
        <v>2932613</v>
      </c>
      <c r="H5" s="105">
        <f t="shared" ref="H5:H11" si="1">G5-E5</f>
        <v>-11436</v>
      </c>
      <c r="I5" s="106">
        <f>ROUND((G5-E5)/E5*100,1)</f>
        <v>-0.4</v>
      </c>
    </row>
    <row r="6" spans="1:9" ht="28.9" customHeight="1">
      <c r="A6" s="255" t="s">
        <v>201</v>
      </c>
      <c r="B6" s="77" t="s">
        <v>202</v>
      </c>
      <c r="C6" s="46">
        <v>2639494</v>
      </c>
      <c r="D6" s="100">
        <v>2.4</v>
      </c>
      <c r="E6" s="46">
        <f>E5-E7-E8-E9</f>
        <v>2709641</v>
      </c>
      <c r="F6" s="99">
        <f t="shared" si="0"/>
        <v>2.7</v>
      </c>
      <c r="G6" s="46">
        <f>G5-G7-G8-G9</f>
        <v>2615805</v>
      </c>
      <c r="H6" s="105">
        <f t="shared" si="1"/>
        <v>-93836</v>
      </c>
      <c r="I6" s="106">
        <f t="shared" ref="I6:I11" si="2">ROUND((G6-E6)/E6*100,1)</f>
        <v>-3.5</v>
      </c>
    </row>
    <row r="7" spans="1:9" ht="28.9" customHeight="1">
      <c r="A7" s="256"/>
      <c r="B7" s="77" t="s">
        <v>203</v>
      </c>
      <c r="C7" s="46">
        <v>158268</v>
      </c>
      <c r="D7" s="99">
        <v>1.7</v>
      </c>
      <c r="E7" s="46">
        <v>160676</v>
      </c>
      <c r="F7" s="99">
        <f t="shared" si="0"/>
        <v>1.5</v>
      </c>
      <c r="G7" s="47">
        <v>257236</v>
      </c>
      <c r="H7" s="105">
        <f t="shared" si="1"/>
        <v>96560</v>
      </c>
      <c r="I7" s="106">
        <f t="shared" si="2"/>
        <v>60.1</v>
      </c>
    </row>
    <row r="8" spans="1:9" ht="28.9" customHeight="1">
      <c r="A8" s="256"/>
      <c r="B8" s="77" t="s">
        <v>204</v>
      </c>
      <c r="C8" s="46">
        <v>31194</v>
      </c>
      <c r="D8" s="99">
        <v>-12.8</v>
      </c>
      <c r="E8" s="46">
        <v>47362</v>
      </c>
      <c r="F8" s="99">
        <f t="shared" si="0"/>
        <v>51.8</v>
      </c>
      <c r="G8" s="47">
        <v>46414</v>
      </c>
      <c r="H8" s="105">
        <f t="shared" si="1"/>
        <v>-948</v>
      </c>
      <c r="I8" s="106">
        <f t="shared" si="2"/>
        <v>-2</v>
      </c>
    </row>
    <row r="9" spans="1:9" ht="28.9" customHeight="1">
      <c r="A9" s="257"/>
      <c r="B9" s="77" t="s">
        <v>205</v>
      </c>
      <c r="C9" s="46">
        <v>29742</v>
      </c>
      <c r="D9" s="99">
        <v>90</v>
      </c>
      <c r="E9" s="46">
        <v>26370</v>
      </c>
      <c r="F9" s="99">
        <f t="shared" si="0"/>
        <v>-11.3</v>
      </c>
      <c r="G9" s="47">
        <v>13158</v>
      </c>
      <c r="H9" s="105">
        <f t="shared" si="1"/>
        <v>-13212</v>
      </c>
      <c r="I9" s="106">
        <f t="shared" si="2"/>
        <v>-50.1</v>
      </c>
    </row>
    <row r="10" spans="1:9" ht="28.9" customHeight="1">
      <c r="A10" s="84" t="s">
        <v>5</v>
      </c>
      <c r="B10" s="84"/>
      <c r="C10" s="46">
        <v>43876</v>
      </c>
      <c r="D10" s="100">
        <v>17.399999999999999</v>
      </c>
      <c r="E10" s="46">
        <v>48281</v>
      </c>
      <c r="F10" s="99">
        <f t="shared" si="0"/>
        <v>10</v>
      </c>
      <c r="G10" s="47">
        <f>[1]④２!F7</f>
        <v>48327</v>
      </c>
      <c r="H10" s="105">
        <f t="shared" si="1"/>
        <v>46</v>
      </c>
      <c r="I10" s="106">
        <f t="shared" si="2"/>
        <v>0.1</v>
      </c>
    </row>
    <row r="11" spans="1:9" ht="28.9" customHeight="1">
      <c r="A11" s="282" t="s">
        <v>157</v>
      </c>
      <c r="B11" s="282"/>
      <c r="C11" s="46">
        <v>2902574</v>
      </c>
      <c r="D11" s="99">
        <v>2.8</v>
      </c>
      <c r="E11" s="46">
        <f>E5+E10</f>
        <v>2992330</v>
      </c>
      <c r="F11" s="99">
        <f t="shared" si="0"/>
        <v>3.1</v>
      </c>
      <c r="G11" s="47">
        <f>G5+G10</f>
        <v>2980940</v>
      </c>
      <c r="H11" s="105">
        <f t="shared" si="1"/>
        <v>-11390</v>
      </c>
      <c r="I11" s="106">
        <f t="shared" si="2"/>
        <v>-0.4</v>
      </c>
    </row>
    <row r="12" spans="1:9" ht="28.9" customHeight="1">
      <c r="A12" s="83"/>
      <c r="B12" s="83"/>
      <c r="C12" s="101"/>
      <c r="D12" s="102"/>
      <c r="E12" s="101"/>
      <c r="F12" s="102"/>
      <c r="G12" s="101"/>
      <c r="H12" s="107"/>
      <c r="I12" s="108"/>
    </row>
    <row r="13" spans="1:9" ht="28.9" customHeight="1">
      <c r="A13" s="83"/>
    </row>
    <row r="14" spans="1:9" ht="28.9" customHeight="1">
      <c r="A14" s="284" t="s">
        <v>209</v>
      </c>
      <c r="B14" s="285"/>
      <c r="I14" s="96" t="s">
        <v>128</v>
      </c>
    </row>
    <row r="15" spans="1:9" ht="18" customHeight="1">
      <c r="A15" s="262" t="s">
        <v>199</v>
      </c>
      <c r="B15" s="264"/>
      <c r="C15" s="282" t="str">
        <f>C3</f>
        <v>令和４年度</v>
      </c>
      <c r="D15" s="282"/>
      <c r="E15" s="282" t="str">
        <f>E3</f>
        <v>令和５年度</v>
      </c>
      <c r="F15" s="282"/>
      <c r="G15" s="282" t="str">
        <f>G3</f>
        <v>令和６年度</v>
      </c>
      <c r="H15" s="283"/>
      <c r="I15" s="282"/>
    </row>
    <row r="16" spans="1:9" ht="18" customHeight="1">
      <c r="A16" s="265"/>
      <c r="B16" s="267"/>
      <c r="C16" s="97" t="s">
        <v>200</v>
      </c>
      <c r="D16" s="98" t="s">
        <v>136</v>
      </c>
      <c r="E16" s="97" t="s">
        <v>200</v>
      </c>
      <c r="F16" s="98" t="s">
        <v>136</v>
      </c>
      <c r="G16" s="97" t="s">
        <v>200</v>
      </c>
      <c r="H16" s="103" t="s">
        <v>135</v>
      </c>
      <c r="I16" s="98" t="s">
        <v>136</v>
      </c>
    </row>
    <row r="17" spans="1:9" ht="28.9" customHeight="1">
      <c r="A17" s="84" t="s">
        <v>3</v>
      </c>
      <c r="B17" s="84"/>
      <c r="C17" s="46">
        <v>145298</v>
      </c>
      <c r="D17" s="100">
        <v>20.2</v>
      </c>
      <c r="E17" s="90">
        <f>E18+E19</f>
        <v>131523</v>
      </c>
      <c r="F17" s="99">
        <f>ROUND((E17-C17)/C17*100,1)</f>
        <v>-9.5</v>
      </c>
      <c r="G17" s="90">
        <f>G18+G19</f>
        <v>131521</v>
      </c>
      <c r="H17" s="105">
        <f>G17-E17</f>
        <v>-2</v>
      </c>
      <c r="I17" s="99">
        <f>ROUND((G17-E17)/E17*100,1)</f>
        <v>0</v>
      </c>
    </row>
    <row r="18" spans="1:9" ht="28.9" customHeight="1">
      <c r="A18" s="255" t="s">
        <v>206</v>
      </c>
      <c r="B18" s="84" t="s">
        <v>139</v>
      </c>
      <c r="C18" s="46">
        <v>83024</v>
      </c>
      <c r="D18" s="100">
        <v>9</v>
      </c>
      <c r="E18" s="90">
        <v>78641</v>
      </c>
      <c r="F18" s="99">
        <f>ROUND((E18-C18)/C18*100,1)</f>
        <v>-5.3</v>
      </c>
      <c r="G18" s="90">
        <f>[1]④２!E12</f>
        <v>82532</v>
      </c>
      <c r="H18" s="105">
        <f>G18-E18</f>
        <v>3891</v>
      </c>
      <c r="I18" s="99">
        <f>ROUND((G18-E18)/E18*100,1)</f>
        <v>4.9000000000000004</v>
      </c>
    </row>
    <row r="19" spans="1:9" ht="28.9" customHeight="1">
      <c r="A19" s="257"/>
      <c r="B19" s="84" t="s">
        <v>144</v>
      </c>
      <c r="C19" s="46">
        <v>62274</v>
      </c>
      <c r="D19" s="100">
        <v>39.200000000000003</v>
      </c>
      <c r="E19" s="90">
        <v>52882</v>
      </c>
      <c r="F19" s="99">
        <f>ROUND((E19-C19)/C19*100,1)</f>
        <v>-15.1</v>
      </c>
      <c r="G19" s="90">
        <f>[1]④２!E13</f>
        <v>48989</v>
      </c>
      <c r="H19" s="105">
        <f>G19-E19</f>
        <v>-3893</v>
      </c>
      <c r="I19" s="99">
        <f>ROUND((G19-E19)/E19*100,1)</f>
        <v>-7.4</v>
      </c>
    </row>
    <row r="20" spans="1:9" ht="28.9" customHeight="1">
      <c r="A20" s="84" t="s">
        <v>5</v>
      </c>
      <c r="B20" s="84"/>
      <c r="C20" s="46">
        <v>1838</v>
      </c>
      <c r="D20" s="100">
        <v>-50.2</v>
      </c>
      <c r="E20" s="90">
        <v>1707</v>
      </c>
      <c r="F20" s="99">
        <f>ROUND((E20-C20)/C20*100,1)</f>
        <v>-7.1</v>
      </c>
      <c r="G20" s="90">
        <f>[1]④２!F11</f>
        <v>2483</v>
      </c>
      <c r="H20" s="105">
        <f>G20-E20</f>
        <v>776</v>
      </c>
      <c r="I20" s="99">
        <f>ROUND((G20-E20)/E20*100,1)</f>
        <v>45.5</v>
      </c>
    </row>
    <row r="21" spans="1:9" ht="28.9" customHeight="1">
      <c r="A21" s="282" t="s">
        <v>157</v>
      </c>
      <c r="B21" s="282"/>
      <c r="C21" s="46">
        <v>147136</v>
      </c>
      <c r="D21" s="100">
        <v>18.100000000000001</v>
      </c>
      <c r="E21" s="90">
        <f>E17+E20</f>
        <v>133230</v>
      </c>
      <c r="F21" s="99">
        <f>ROUND((E21-C21)/C21*100,1)</f>
        <v>-9.5</v>
      </c>
      <c r="G21" s="90">
        <f>G17+G20</f>
        <v>134004</v>
      </c>
      <c r="H21" s="105">
        <f>G21-E21</f>
        <v>774</v>
      </c>
      <c r="I21" s="99">
        <f>ROUND((G21-E21)/E21*100,1)</f>
        <v>0.6</v>
      </c>
    </row>
  </sheetData>
  <mergeCells count="15">
    <mergeCell ref="G3:I3"/>
    <mergeCell ref="A1:C1"/>
    <mergeCell ref="A2:B2"/>
    <mergeCell ref="A3:B4"/>
    <mergeCell ref="C3:D3"/>
    <mergeCell ref="E3:F3"/>
    <mergeCell ref="G15:I15"/>
    <mergeCell ref="A18:A19"/>
    <mergeCell ref="A21:B21"/>
    <mergeCell ref="A6:A9"/>
    <mergeCell ref="A11:B11"/>
    <mergeCell ref="A14:B14"/>
    <mergeCell ref="A15:B16"/>
    <mergeCell ref="C15:D15"/>
    <mergeCell ref="E15:F1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7A8F4-275C-429B-B570-BFCEE34FC159}">
  <sheetPr>
    <pageSetUpPr fitToPage="1"/>
  </sheetPr>
  <dimension ref="A1:I33"/>
  <sheetViews>
    <sheetView topLeftCell="A22" workbookViewId="0">
      <selection activeCell="I31" sqref="I31"/>
    </sheetView>
  </sheetViews>
  <sheetFormatPr defaultColWidth="8.90625" defaultRowHeight="24" customHeight="1"/>
  <cols>
    <col min="1" max="1" width="3.08984375" style="72" customWidth="1"/>
    <col min="2" max="2" width="15.36328125" style="72" bestFit="1" customWidth="1"/>
    <col min="3" max="3" width="11.6328125" style="72" bestFit="1" customWidth="1"/>
    <col min="4" max="4" width="8.08984375" style="72" customWidth="1"/>
    <col min="5" max="5" width="11.7265625" style="72" customWidth="1"/>
    <col min="6" max="6" width="7.7265625" style="72" customWidth="1"/>
    <col min="7" max="7" width="11.7265625" style="72" customWidth="1"/>
    <col min="8" max="8" width="13.7265625" style="72" customWidth="1"/>
    <col min="9" max="9" width="10.26953125" style="72" customWidth="1"/>
    <col min="10" max="16384" width="8.90625" style="72"/>
  </cols>
  <sheetData>
    <row r="1" spans="1:9" ht="24" customHeight="1">
      <c r="B1" s="109" t="s">
        <v>86</v>
      </c>
      <c r="F1" s="110"/>
      <c r="G1" s="111"/>
      <c r="I1" s="96" t="s">
        <v>0</v>
      </c>
    </row>
    <row r="2" spans="1:9" ht="24" customHeight="1">
      <c r="A2" s="262" t="s">
        <v>35</v>
      </c>
      <c r="B2" s="264"/>
      <c r="C2" s="282" t="s">
        <v>2</v>
      </c>
      <c r="D2" s="282"/>
      <c r="E2" s="282" t="s">
        <v>211</v>
      </c>
      <c r="F2" s="282"/>
      <c r="G2" s="282" t="s">
        <v>210</v>
      </c>
      <c r="H2" s="282"/>
      <c r="I2" s="282"/>
    </row>
    <row r="3" spans="1:9" ht="24" customHeight="1">
      <c r="A3" s="265"/>
      <c r="B3" s="267"/>
      <c r="C3" s="97" t="s">
        <v>87</v>
      </c>
      <c r="D3" s="98" t="s">
        <v>36</v>
      </c>
      <c r="E3" s="97" t="s">
        <v>87</v>
      </c>
      <c r="F3" s="98" t="s">
        <v>36</v>
      </c>
      <c r="G3" s="97" t="s">
        <v>87</v>
      </c>
      <c r="H3" s="103" t="s">
        <v>37</v>
      </c>
      <c r="I3" s="98" t="s">
        <v>36</v>
      </c>
    </row>
    <row r="4" spans="1:9" ht="24" customHeight="1">
      <c r="A4" s="84" t="s">
        <v>3</v>
      </c>
      <c r="B4" s="84"/>
      <c r="C4" s="112">
        <f>C5+C6+C7</f>
        <v>2148522</v>
      </c>
      <c r="D4" s="100">
        <v>0.1</v>
      </c>
      <c r="E4" s="112">
        <f>E5+E6+E7</f>
        <v>2189801</v>
      </c>
      <c r="F4" s="99">
        <f>ROUND((E4-C4)/E4*100,1)</f>
        <v>1.9</v>
      </c>
      <c r="G4" s="112">
        <f>G5+G6+G7</f>
        <v>2221771</v>
      </c>
      <c r="H4" s="105">
        <f t="shared" ref="H4:H11" si="0">G4-E4</f>
        <v>31970</v>
      </c>
      <c r="I4" s="106">
        <f t="shared" ref="I4:I11" si="1">ROUND((G4-E4)/E4*100,1)</f>
        <v>1.5</v>
      </c>
    </row>
    <row r="5" spans="1:9" ht="24" customHeight="1">
      <c r="A5" s="255" t="s">
        <v>88</v>
      </c>
      <c r="B5" s="77" t="s">
        <v>7</v>
      </c>
      <c r="C5" s="112">
        <v>1057475</v>
      </c>
      <c r="D5" s="100">
        <v>-4.0999999999999996</v>
      </c>
      <c r="E5" s="209">
        <v>1063145</v>
      </c>
      <c r="F5" s="99">
        <f t="shared" ref="F5:F11" si="2">ROUND((E5-C5)/C5*100,1)</f>
        <v>0.5</v>
      </c>
      <c r="G5" s="112">
        <v>1090172</v>
      </c>
      <c r="H5" s="105">
        <f t="shared" si="0"/>
        <v>27027</v>
      </c>
      <c r="I5" s="106">
        <f t="shared" si="1"/>
        <v>2.5</v>
      </c>
    </row>
    <row r="6" spans="1:9" ht="24" customHeight="1">
      <c r="A6" s="256"/>
      <c r="B6" s="77" t="s">
        <v>8</v>
      </c>
      <c r="C6" s="112">
        <v>973939</v>
      </c>
      <c r="D6" s="100">
        <v>4.5</v>
      </c>
      <c r="E6" s="209">
        <v>994481</v>
      </c>
      <c r="F6" s="99">
        <f t="shared" si="2"/>
        <v>2.1</v>
      </c>
      <c r="G6" s="112">
        <v>988408</v>
      </c>
      <c r="H6" s="105">
        <f t="shared" si="0"/>
        <v>-6073</v>
      </c>
      <c r="I6" s="106">
        <f t="shared" si="1"/>
        <v>-0.6</v>
      </c>
    </row>
    <row r="7" spans="1:9" ht="24" customHeight="1">
      <c r="A7" s="257"/>
      <c r="B7" s="77" t="s">
        <v>9</v>
      </c>
      <c r="C7" s="112">
        <v>117108</v>
      </c>
      <c r="D7" s="100">
        <v>4.5999999999999996</v>
      </c>
      <c r="E7" s="209">
        <v>132175</v>
      </c>
      <c r="F7" s="99">
        <f t="shared" si="2"/>
        <v>12.9</v>
      </c>
      <c r="G7" s="112">
        <v>143191</v>
      </c>
      <c r="H7" s="105">
        <f t="shared" si="0"/>
        <v>11016</v>
      </c>
      <c r="I7" s="106">
        <f t="shared" si="1"/>
        <v>8.3000000000000007</v>
      </c>
    </row>
    <row r="8" spans="1:9" ht="24" customHeight="1">
      <c r="A8" s="84" t="s">
        <v>5</v>
      </c>
      <c r="B8" s="84"/>
      <c r="C8" s="112">
        <v>21051</v>
      </c>
      <c r="D8" s="100">
        <v>-51.4</v>
      </c>
      <c r="E8" s="209">
        <v>22735</v>
      </c>
      <c r="F8" s="99">
        <f t="shared" si="2"/>
        <v>8</v>
      </c>
      <c r="G8" s="112">
        <v>25192</v>
      </c>
      <c r="H8" s="105">
        <f t="shared" si="0"/>
        <v>2457</v>
      </c>
      <c r="I8" s="106">
        <f t="shared" si="1"/>
        <v>10.8</v>
      </c>
    </row>
    <row r="9" spans="1:9" ht="24" customHeight="1">
      <c r="A9" s="282" t="s">
        <v>10</v>
      </c>
      <c r="B9" s="282"/>
      <c r="C9" s="112">
        <f>C4+C8</f>
        <v>2169573</v>
      </c>
      <c r="D9" s="100">
        <v>-0.9</v>
      </c>
      <c r="E9" s="207">
        <f>E4+E8</f>
        <v>2212536</v>
      </c>
      <c r="F9" s="99">
        <f t="shared" si="2"/>
        <v>2</v>
      </c>
      <c r="G9" s="112">
        <f>G4+G8</f>
        <v>2246963</v>
      </c>
      <c r="H9" s="105">
        <f t="shared" si="0"/>
        <v>34427</v>
      </c>
      <c r="I9" s="106">
        <f t="shared" si="1"/>
        <v>1.6</v>
      </c>
    </row>
    <row r="10" spans="1:9" ht="24" customHeight="1">
      <c r="A10" s="291" t="s">
        <v>89</v>
      </c>
      <c r="B10" s="291"/>
      <c r="C10" s="112">
        <v>8988</v>
      </c>
      <c r="D10" s="100">
        <v>0</v>
      </c>
      <c r="E10" s="210">
        <v>8533</v>
      </c>
      <c r="F10" s="99">
        <f t="shared" si="2"/>
        <v>-5.0999999999999996</v>
      </c>
      <c r="G10" s="112">
        <v>8503</v>
      </c>
      <c r="H10" s="105">
        <f t="shared" si="0"/>
        <v>-30</v>
      </c>
      <c r="I10" s="106">
        <f t="shared" si="1"/>
        <v>-0.4</v>
      </c>
    </row>
    <row r="11" spans="1:9" ht="24" customHeight="1">
      <c r="A11" s="252" t="s">
        <v>40</v>
      </c>
      <c r="B11" s="254"/>
      <c r="C11" s="112">
        <f>C9+C10</f>
        <v>2178561</v>
      </c>
      <c r="D11" s="100">
        <v>-0.9</v>
      </c>
      <c r="E11" s="208">
        <f>E9+E10</f>
        <v>2221069</v>
      </c>
      <c r="F11" s="99">
        <f t="shared" si="2"/>
        <v>2</v>
      </c>
      <c r="G11" s="112">
        <f>G9+G10</f>
        <v>2255466</v>
      </c>
      <c r="H11" s="105">
        <f t="shared" si="0"/>
        <v>34397</v>
      </c>
      <c r="I11" s="106">
        <f t="shared" si="1"/>
        <v>1.5</v>
      </c>
    </row>
    <row r="12" spans="1:9" ht="21" customHeight="1">
      <c r="C12" s="113"/>
    </row>
    <row r="13" spans="1:9" ht="24" customHeight="1">
      <c r="B13" s="109" t="s">
        <v>90</v>
      </c>
      <c r="D13" s="110"/>
      <c r="F13" s="110"/>
      <c r="I13" s="96" t="s">
        <v>0</v>
      </c>
    </row>
    <row r="14" spans="1:9" ht="24" customHeight="1">
      <c r="A14" s="262" t="s">
        <v>35</v>
      </c>
      <c r="B14" s="264"/>
      <c r="C14" s="282" t="s">
        <v>2</v>
      </c>
      <c r="D14" s="282"/>
      <c r="E14" s="282" t="s">
        <v>211</v>
      </c>
      <c r="F14" s="282"/>
      <c r="G14" s="282" t="s">
        <v>210</v>
      </c>
      <c r="H14" s="282"/>
      <c r="I14" s="282"/>
    </row>
    <row r="15" spans="1:9" ht="24" customHeight="1">
      <c r="A15" s="265"/>
      <c r="B15" s="267"/>
      <c r="C15" s="97" t="s">
        <v>87</v>
      </c>
      <c r="D15" s="98" t="s">
        <v>36</v>
      </c>
      <c r="E15" s="97" t="s">
        <v>87</v>
      </c>
      <c r="F15" s="98" t="s">
        <v>36</v>
      </c>
      <c r="G15" s="97" t="s">
        <v>87</v>
      </c>
      <c r="H15" s="103" t="s">
        <v>37</v>
      </c>
      <c r="I15" s="98" t="s">
        <v>36</v>
      </c>
    </row>
    <row r="16" spans="1:9" ht="24" customHeight="1">
      <c r="A16" s="288" t="s">
        <v>91</v>
      </c>
      <c r="B16" s="84" t="s">
        <v>3</v>
      </c>
      <c r="C16" s="112">
        <v>52677</v>
      </c>
      <c r="D16" s="100">
        <v>4.2</v>
      </c>
      <c r="E16" s="112">
        <v>53600</v>
      </c>
      <c r="F16" s="99">
        <f>ROUND((E16-C16)/C16*100,1)</f>
        <v>1.8</v>
      </c>
      <c r="G16" s="112">
        <v>55288</v>
      </c>
      <c r="H16" s="105">
        <f>G16-E16</f>
        <v>1688</v>
      </c>
      <c r="I16" s="106">
        <f>ROUND((G16-E16)/E16*100,1)</f>
        <v>3.1</v>
      </c>
    </row>
    <row r="17" spans="1:9" ht="24" customHeight="1">
      <c r="A17" s="289"/>
      <c r="B17" s="84" t="s">
        <v>5</v>
      </c>
      <c r="C17" s="112">
        <v>1034</v>
      </c>
      <c r="D17" s="100">
        <v>31.9</v>
      </c>
      <c r="E17" s="112">
        <v>973</v>
      </c>
      <c r="F17" s="99">
        <f>ROUND((E17-C17)/C17*100,1)</f>
        <v>-5.9</v>
      </c>
      <c r="G17" s="112">
        <v>1002</v>
      </c>
      <c r="H17" s="105">
        <f>G17-E17</f>
        <v>29</v>
      </c>
      <c r="I17" s="106">
        <f>ROUND((G17-E17)/E17*100,1)</f>
        <v>3</v>
      </c>
    </row>
    <row r="18" spans="1:9" ht="24" customHeight="1">
      <c r="A18" s="271" t="s">
        <v>11</v>
      </c>
      <c r="B18" s="273"/>
      <c r="C18" s="112">
        <v>3775</v>
      </c>
      <c r="D18" s="100">
        <v>41.1</v>
      </c>
      <c r="E18" s="112">
        <v>3240</v>
      </c>
      <c r="F18" s="99">
        <f>ROUND((E18-C18)/C18*100,1)</f>
        <v>-14.2</v>
      </c>
      <c r="G18" s="112">
        <v>3540</v>
      </c>
      <c r="H18" s="105">
        <f>G18-E18</f>
        <v>300</v>
      </c>
      <c r="I18" s="106">
        <f>ROUND((G18-E18)/E18*100,1)</f>
        <v>9.3000000000000007</v>
      </c>
    </row>
    <row r="19" spans="1:9" ht="24" customHeight="1">
      <c r="A19" s="282" t="s">
        <v>92</v>
      </c>
      <c r="B19" s="282"/>
      <c r="C19" s="112">
        <f>C16+C17+C18</f>
        <v>57486</v>
      </c>
      <c r="D19" s="100">
        <v>6.4</v>
      </c>
      <c r="E19" s="112">
        <f>E16+E17+E18</f>
        <v>57813</v>
      </c>
      <c r="F19" s="99">
        <f>ROUND((E19-C19)/C19*100,1)</f>
        <v>0.6</v>
      </c>
      <c r="G19" s="112">
        <f>G16+G17+G18</f>
        <v>59830</v>
      </c>
      <c r="H19" s="105">
        <f>G19-E19</f>
        <v>2017</v>
      </c>
      <c r="I19" s="106">
        <f>ROUND((G19-E19)/E19*100,1)</f>
        <v>3.5</v>
      </c>
    </row>
    <row r="20" spans="1:9" ht="21" customHeight="1">
      <c r="H20" s="114"/>
    </row>
    <row r="21" spans="1:9" ht="24" customHeight="1">
      <c r="B21" s="109" t="s">
        <v>93</v>
      </c>
      <c r="D21" s="110"/>
      <c r="F21" s="110"/>
      <c r="H21" s="290" t="s">
        <v>0</v>
      </c>
      <c r="I21" s="290"/>
    </row>
    <row r="22" spans="1:9" ht="24" customHeight="1">
      <c r="A22" s="262" t="s">
        <v>35</v>
      </c>
      <c r="B22" s="264"/>
      <c r="C22" s="282" t="s">
        <v>2</v>
      </c>
      <c r="D22" s="282"/>
      <c r="E22" s="282" t="s">
        <v>211</v>
      </c>
      <c r="F22" s="282"/>
      <c r="G22" s="282" t="s">
        <v>210</v>
      </c>
      <c r="H22" s="282"/>
      <c r="I22" s="282"/>
    </row>
    <row r="23" spans="1:9" ht="24" customHeight="1">
      <c r="A23" s="265"/>
      <c r="B23" s="267"/>
      <c r="C23" s="97" t="s">
        <v>87</v>
      </c>
      <c r="D23" s="98" t="s">
        <v>36</v>
      </c>
      <c r="E23" s="97" t="s">
        <v>87</v>
      </c>
      <c r="F23" s="98" t="s">
        <v>36</v>
      </c>
      <c r="G23" s="97" t="s">
        <v>87</v>
      </c>
      <c r="H23" s="103" t="s">
        <v>94</v>
      </c>
      <c r="I23" s="98" t="s">
        <v>36</v>
      </c>
    </row>
    <row r="24" spans="1:9" ht="24" customHeight="1">
      <c r="A24" s="88" t="s">
        <v>95</v>
      </c>
      <c r="B24" s="77"/>
      <c r="C24" s="112">
        <v>131230</v>
      </c>
      <c r="D24" s="115">
        <v>1.3</v>
      </c>
      <c r="E24" s="112">
        <v>129518</v>
      </c>
      <c r="F24" s="106">
        <v>-1.2</v>
      </c>
      <c r="G24" s="112">
        <v>131230</v>
      </c>
      <c r="H24" s="105">
        <f>G24-E24</f>
        <v>1712</v>
      </c>
      <c r="I24" s="106">
        <f>ROUND((G24-E24)/E24*100,1)</f>
        <v>1.3</v>
      </c>
    </row>
    <row r="25" spans="1:9" ht="21" customHeight="1"/>
    <row r="26" spans="1:9" ht="24" customHeight="1">
      <c r="B26" s="109" t="s">
        <v>96</v>
      </c>
      <c r="D26" s="96"/>
      <c r="F26" s="96"/>
      <c r="H26" s="261" t="s">
        <v>0</v>
      </c>
      <c r="I26" s="261"/>
    </row>
    <row r="27" spans="1:9" ht="24" customHeight="1">
      <c r="A27" s="262" t="s">
        <v>35</v>
      </c>
      <c r="B27" s="264"/>
      <c r="C27" s="282" t="s">
        <v>2</v>
      </c>
      <c r="D27" s="282"/>
      <c r="E27" s="282" t="s">
        <v>211</v>
      </c>
      <c r="F27" s="282"/>
      <c r="G27" s="282" t="s">
        <v>210</v>
      </c>
      <c r="H27" s="282"/>
      <c r="I27" s="282"/>
    </row>
    <row r="28" spans="1:9" ht="24" customHeight="1">
      <c r="A28" s="265"/>
      <c r="B28" s="267"/>
      <c r="C28" s="97" t="s">
        <v>87</v>
      </c>
      <c r="D28" s="98" t="s">
        <v>36</v>
      </c>
      <c r="E28" s="97" t="s">
        <v>87</v>
      </c>
      <c r="F28" s="98" t="s">
        <v>36</v>
      </c>
      <c r="G28" s="97" t="s">
        <v>87</v>
      </c>
      <c r="H28" s="103" t="s">
        <v>94</v>
      </c>
      <c r="I28" s="98" t="s">
        <v>36</v>
      </c>
    </row>
    <row r="29" spans="1:9" ht="24" customHeight="1">
      <c r="A29" s="84" t="s">
        <v>3</v>
      </c>
      <c r="B29" s="84"/>
      <c r="C29" s="112">
        <v>497477</v>
      </c>
      <c r="D29" s="116">
        <v>-1.4</v>
      </c>
      <c r="E29" s="112">
        <v>502382</v>
      </c>
      <c r="F29" s="117">
        <f>ROUND((E29-C29)/C29*100,1)</f>
        <v>1</v>
      </c>
      <c r="G29" s="112">
        <v>512775</v>
      </c>
      <c r="H29" s="105">
        <f>G29-E29</f>
        <v>10393</v>
      </c>
      <c r="I29" s="118">
        <f>ROUND((G29-E29)/E29*100,1)</f>
        <v>2.1</v>
      </c>
    </row>
    <row r="30" spans="1:9" ht="24" customHeight="1">
      <c r="A30" s="255" t="s">
        <v>97</v>
      </c>
      <c r="B30" s="77" t="s">
        <v>7</v>
      </c>
      <c r="C30" s="112">
        <v>318327</v>
      </c>
      <c r="D30" s="116">
        <v>-3.9</v>
      </c>
      <c r="E30" s="112">
        <v>319732</v>
      </c>
      <c r="F30" s="117">
        <f>ROUND((E30-C30)/C30*100,1)</f>
        <v>0.4</v>
      </c>
      <c r="G30" s="112">
        <v>330822</v>
      </c>
      <c r="H30" s="105">
        <f>G30-E30</f>
        <v>11090</v>
      </c>
      <c r="I30" s="118">
        <f>ROUND((G30-E30)/E30*100,1)</f>
        <v>3.5</v>
      </c>
    </row>
    <row r="31" spans="1:9" ht="24" customHeight="1">
      <c r="A31" s="257"/>
      <c r="B31" s="77" t="s">
        <v>8</v>
      </c>
      <c r="C31" s="112">
        <v>179150</v>
      </c>
      <c r="D31" s="116">
        <v>3.5</v>
      </c>
      <c r="E31" s="112">
        <v>182650</v>
      </c>
      <c r="F31" s="117">
        <f>ROUND((E31-C31)/C31*100,1)</f>
        <v>2</v>
      </c>
      <c r="G31" s="112">
        <v>181953</v>
      </c>
      <c r="H31" s="105">
        <f>G31-E31</f>
        <v>-697</v>
      </c>
      <c r="I31" s="118">
        <f>ROUND((G31-E31)/E31*100,1)</f>
        <v>-0.4</v>
      </c>
    </row>
    <row r="32" spans="1:9" ht="24" customHeight="1">
      <c r="A32" s="84" t="s">
        <v>5</v>
      </c>
      <c r="B32" s="84"/>
      <c r="C32" s="112">
        <v>4775</v>
      </c>
      <c r="D32" s="116">
        <v>-48.3</v>
      </c>
      <c r="E32" s="112">
        <v>5220</v>
      </c>
      <c r="F32" s="117">
        <f>ROUND((E32-C32)/C32*100,1)</f>
        <v>9.3000000000000007</v>
      </c>
      <c r="G32" s="112">
        <v>5780</v>
      </c>
      <c r="H32" s="105">
        <f>G32-E32</f>
        <v>560</v>
      </c>
      <c r="I32" s="118">
        <f>ROUND((G32-E32)/E32*100,1)</f>
        <v>10.7</v>
      </c>
    </row>
    <row r="33" spans="1:9" ht="24" customHeight="1">
      <c r="A33" s="282" t="s">
        <v>92</v>
      </c>
      <c r="B33" s="282"/>
      <c r="C33" s="112">
        <v>502252</v>
      </c>
      <c r="D33" s="116">
        <v>-2.2000000000000002</v>
      </c>
      <c r="E33" s="112">
        <f>E29+E32</f>
        <v>507602</v>
      </c>
      <c r="F33" s="117">
        <f>ROUND((E33-C33)/C33*100,1)</f>
        <v>1.1000000000000001</v>
      </c>
      <c r="G33" s="112">
        <f>G29+G32</f>
        <v>518555</v>
      </c>
      <c r="H33" s="105">
        <f>G33-E33</f>
        <v>10953</v>
      </c>
      <c r="I33" s="118">
        <f>ROUND((G33-E33)/E33*100,1)</f>
        <v>2.2000000000000002</v>
      </c>
    </row>
  </sheetData>
  <mergeCells count="27">
    <mergeCell ref="G14:I14"/>
    <mergeCell ref="A2:B3"/>
    <mergeCell ref="C2:D2"/>
    <mergeCell ref="E2:F2"/>
    <mergeCell ref="G2:I2"/>
    <mergeCell ref="A5:A7"/>
    <mergeCell ref="A9:B9"/>
    <mergeCell ref="A10:B10"/>
    <mergeCell ref="A11:B11"/>
    <mergeCell ref="A14:B15"/>
    <mergeCell ref="C14:D14"/>
    <mergeCell ref="E14:F14"/>
    <mergeCell ref="A16:A17"/>
    <mergeCell ref="A18:B18"/>
    <mergeCell ref="A19:B19"/>
    <mergeCell ref="H21:I21"/>
    <mergeCell ref="A22:B23"/>
    <mergeCell ref="C22:D22"/>
    <mergeCell ref="E22:F22"/>
    <mergeCell ref="G22:I22"/>
    <mergeCell ref="A33:B33"/>
    <mergeCell ref="H26:I26"/>
    <mergeCell ref="A27:B28"/>
    <mergeCell ref="C27:D27"/>
    <mergeCell ref="E27:F27"/>
    <mergeCell ref="G27:I27"/>
    <mergeCell ref="A30:A3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E823-03BE-4FA9-B32B-7168F4FB0231}">
  <sheetPr>
    <pageSetUpPr fitToPage="1"/>
  </sheetPr>
  <dimension ref="A1:I30"/>
  <sheetViews>
    <sheetView zoomScaleNormal="100" workbookViewId="0">
      <selection activeCell="M8" sqref="M8"/>
    </sheetView>
  </sheetViews>
  <sheetFormatPr defaultColWidth="8.90625" defaultRowHeight="26.25" customHeight="1"/>
  <cols>
    <col min="1" max="1" width="5.26953125" style="72" customWidth="1"/>
    <col min="2" max="2" width="13.36328125" style="72" customWidth="1"/>
    <col min="3" max="3" width="13" style="72" bestFit="1" customWidth="1"/>
    <col min="4" max="4" width="9" style="72" bestFit="1" customWidth="1"/>
    <col min="5" max="5" width="12.90625" style="72" customWidth="1"/>
    <col min="6" max="6" width="9" style="72" bestFit="1" customWidth="1"/>
    <col min="7" max="7" width="12.90625" style="72" customWidth="1"/>
    <col min="8" max="8" width="10.7265625" style="72" bestFit="1" customWidth="1"/>
    <col min="9" max="16384" width="8.90625" style="72"/>
  </cols>
  <sheetData>
    <row r="1" spans="1:9" ht="26.25" customHeight="1">
      <c r="A1" s="71" t="s">
        <v>123</v>
      </c>
    </row>
    <row r="2" spans="1:9" ht="26.25" customHeight="1">
      <c r="A2" s="109" t="s">
        <v>14</v>
      </c>
      <c r="B2" s="109"/>
      <c r="D2" s="119"/>
      <c r="F2" s="119"/>
      <c r="H2" s="119" t="s">
        <v>15</v>
      </c>
    </row>
    <row r="3" spans="1:9" ht="26.25" customHeight="1">
      <c r="A3" s="95"/>
      <c r="B3" s="120" t="s">
        <v>16</v>
      </c>
      <c r="C3" s="252" t="s">
        <v>2</v>
      </c>
      <c r="D3" s="254"/>
      <c r="E3" s="252" t="s">
        <v>211</v>
      </c>
      <c r="F3" s="254"/>
      <c r="G3" s="252" t="s">
        <v>210</v>
      </c>
      <c r="H3" s="254"/>
      <c r="I3" s="121"/>
    </row>
    <row r="4" spans="1:9" ht="26.25" customHeight="1">
      <c r="A4" s="122" t="s">
        <v>18</v>
      </c>
      <c r="B4" s="75"/>
      <c r="C4" s="123" t="s">
        <v>19</v>
      </c>
      <c r="D4" s="202" t="s">
        <v>20</v>
      </c>
      <c r="E4" s="188" t="s">
        <v>19</v>
      </c>
      <c r="F4" s="124" t="s">
        <v>20</v>
      </c>
      <c r="G4" s="188" t="s">
        <v>19</v>
      </c>
      <c r="H4" s="73" t="s">
        <v>20</v>
      </c>
      <c r="I4" s="121"/>
    </row>
    <row r="5" spans="1:9" ht="26.25" customHeight="1">
      <c r="A5" s="292" t="s">
        <v>21</v>
      </c>
      <c r="B5" s="84" t="s">
        <v>22</v>
      </c>
      <c r="C5" s="47">
        <v>7335</v>
      </c>
      <c r="D5" s="193">
        <v>-27</v>
      </c>
      <c r="E5" s="201">
        <v>7453</v>
      </c>
      <c r="F5" s="49">
        <f t="shared" ref="F5:F15" si="0">E5-C5</f>
        <v>118</v>
      </c>
      <c r="G5" s="191">
        <v>7538</v>
      </c>
      <c r="H5" s="128">
        <f t="shared" ref="H5:H15" si="1">G5-E5</f>
        <v>85</v>
      </c>
      <c r="I5" s="121"/>
    </row>
    <row r="6" spans="1:9" ht="26.25" customHeight="1">
      <c r="A6" s="293"/>
      <c r="B6" s="84" t="s">
        <v>4</v>
      </c>
      <c r="C6" s="47">
        <v>7123</v>
      </c>
      <c r="D6" s="193">
        <v>26</v>
      </c>
      <c r="E6" s="201">
        <v>7101</v>
      </c>
      <c r="F6" s="49">
        <f t="shared" si="0"/>
        <v>-22</v>
      </c>
      <c r="G6" s="191">
        <v>6545</v>
      </c>
      <c r="H6" s="128">
        <f t="shared" si="1"/>
        <v>-556</v>
      </c>
      <c r="I6" s="121"/>
    </row>
    <row r="7" spans="1:9" ht="26.25" customHeight="1">
      <c r="A7" s="292" t="s">
        <v>23</v>
      </c>
      <c r="B7" s="84" t="s">
        <v>22</v>
      </c>
      <c r="C7" s="47">
        <v>3267</v>
      </c>
      <c r="D7" s="193">
        <v>-29</v>
      </c>
      <c r="E7" s="201">
        <v>3171</v>
      </c>
      <c r="F7" s="49">
        <f t="shared" si="0"/>
        <v>-96</v>
      </c>
      <c r="G7" s="191">
        <v>3175</v>
      </c>
      <c r="H7" s="128">
        <f t="shared" si="1"/>
        <v>4</v>
      </c>
      <c r="I7" s="121"/>
    </row>
    <row r="8" spans="1:9" ht="26.25" customHeight="1">
      <c r="A8" s="293"/>
      <c r="B8" s="84" t="s">
        <v>4</v>
      </c>
      <c r="C8" s="47">
        <v>3322</v>
      </c>
      <c r="D8" s="193">
        <v>-41</v>
      </c>
      <c r="E8" s="201">
        <v>3250</v>
      </c>
      <c r="F8" s="49">
        <f t="shared" si="0"/>
        <v>-72</v>
      </c>
      <c r="G8" s="191">
        <v>2968</v>
      </c>
      <c r="H8" s="128">
        <f t="shared" si="1"/>
        <v>-282</v>
      </c>
      <c r="I8" s="121"/>
    </row>
    <row r="9" spans="1:9" ht="26.25" customHeight="1">
      <c r="A9" s="292" t="s">
        <v>24</v>
      </c>
      <c r="B9" s="84" t="s">
        <v>22</v>
      </c>
      <c r="C9" s="47">
        <v>8997</v>
      </c>
      <c r="D9" s="193">
        <v>-54</v>
      </c>
      <c r="E9" s="201">
        <v>9000</v>
      </c>
      <c r="F9" s="49">
        <f t="shared" si="0"/>
        <v>3</v>
      </c>
      <c r="G9" s="191">
        <v>8986</v>
      </c>
      <c r="H9" s="128">
        <f t="shared" si="1"/>
        <v>-14</v>
      </c>
      <c r="I9" s="121"/>
    </row>
    <row r="10" spans="1:9" ht="26.25" customHeight="1">
      <c r="A10" s="293"/>
      <c r="B10" s="84" t="s">
        <v>4</v>
      </c>
      <c r="C10" s="47">
        <v>9146</v>
      </c>
      <c r="D10" s="193">
        <v>253</v>
      </c>
      <c r="E10" s="201">
        <v>9181</v>
      </c>
      <c r="F10" s="49">
        <f t="shared" si="0"/>
        <v>35</v>
      </c>
      <c r="G10" s="191">
        <v>8802</v>
      </c>
      <c r="H10" s="128">
        <f t="shared" si="1"/>
        <v>-379</v>
      </c>
      <c r="I10" s="121"/>
    </row>
    <row r="11" spans="1:9" ht="26.25" customHeight="1">
      <c r="A11" s="283" t="s">
        <v>25</v>
      </c>
      <c r="B11" s="84" t="s">
        <v>22</v>
      </c>
      <c r="C11" s="47">
        <f>C5+C9+C7</f>
        <v>19599</v>
      </c>
      <c r="D11" s="193">
        <v>-110</v>
      </c>
      <c r="E11" s="203">
        <f>E5+E9+E7</f>
        <v>19624</v>
      </c>
      <c r="F11" s="49">
        <f t="shared" si="0"/>
        <v>25</v>
      </c>
      <c r="G11" s="4">
        <f>G5+G9+G7</f>
        <v>19699</v>
      </c>
      <c r="H11" s="128">
        <f t="shared" si="1"/>
        <v>75</v>
      </c>
      <c r="I11" s="121"/>
    </row>
    <row r="12" spans="1:9" ht="26.25" customHeight="1">
      <c r="A12" s="295"/>
      <c r="B12" s="84" t="s">
        <v>4</v>
      </c>
      <c r="C12" s="47">
        <f>C6+C10+C8</f>
        <v>19591</v>
      </c>
      <c r="D12" s="193">
        <v>238</v>
      </c>
      <c r="E12" s="201">
        <f>E6+E10+E8</f>
        <v>19532</v>
      </c>
      <c r="F12" s="49">
        <f t="shared" si="0"/>
        <v>-59</v>
      </c>
      <c r="G12" s="4">
        <f>G6+G10+G8</f>
        <v>18315</v>
      </c>
      <c r="H12" s="128">
        <f t="shared" si="1"/>
        <v>-1217</v>
      </c>
      <c r="I12" s="121"/>
    </row>
    <row r="13" spans="1:9" ht="26.25" customHeight="1">
      <c r="A13" s="252" t="s">
        <v>26</v>
      </c>
      <c r="B13" s="254"/>
      <c r="C13" s="47">
        <f>SUM(C11-C14)</f>
        <v>3272</v>
      </c>
      <c r="D13" s="193">
        <v>-185</v>
      </c>
      <c r="E13" s="201">
        <f>SUM(E11-E14)</f>
        <v>3178</v>
      </c>
      <c r="F13" s="49">
        <f t="shared" si="0"/>
        <v>-94</v>
      </c>
      <c r="G13" s="4">
        <f>SUM(G11-G14)</f>
        <v>3178</v>
      </c>
      <c r="H13" s="128">
        <f t="shared" si="1"/>
        <v>0</v>
      </c>
      <c r="I13" s="121"/>
    </row>
    <row r="14" spans="1:9" ht="26.25" customHeight="1">
      <c r="A14" s="252" t="s">
        <v>27</v>
      </c>
      <c r="B14" s="254"/>
      <c r="C14" s="47">
        <v>16327</v>
      </c>
      <c r="D14" s="206">
        <v>21</v>
      </c>
      <c r="E14" s="204">
        <v>16446</v>
      </c>
      <c r="F14" s="49">
        <f t="shared" si="0"/>
        <v>119</v>
      </c>
      <c r="G14" s="46">
        <v>16521</v>
      </c>
      <c r="H14" s="128">
        <f t="shared" si="1"/>
        <v>75</v>
      </c>
      <c r="I14" s="121"/>
    </row>
    <row r="15" spans="1:9" ht="26.25" customHeight="1">
      <c r="A15" s="296" t="s">
        <v>28</v>
      </c>
      <c r="B15" s="297"/>
      <c r="C15" s="47">
        <v>9611</v>
      </c>
      <c r="D15" s="205">
        <v>-94</v>
      </c>
      <c r="E15" s="189">
        <v>9573</v>
      </c>
      <c r="F15" s="49">
        <f t="shared" si="0"/>
        <v>-38</v>
      </c>
      <c r="G15" s="4">
        <v>9447</v>
      </c>
      <c r="H15" s="128">
        <f t="shared" si="1"/>
        <v>-126</v>
      </c>
    </row>
    <row r="17" spans="1:9" ht="26.25" customHeight="1">
      <c r="A17" s="109" t="s">
        <v>29</v>
      </c>
      <c r="B17" s="109"/>
      <c r="D17" s="119"/>
      <c r="F17" s="119"/>
      <c r="H17" s="119" t="s">
        <v>15</v>
      </c>
    </row>
    <row r="18" spans="1:9" ht="26.25" customHeight="1">
      <c r="A18" s="95"/>
      <c r="B18" s="120" t="s">
        <v>16</v>
      </c>
      <c r="C18" s="252" t="s">
        <v>2</v>
      </c>
      <c r="D18" s="254"/>
      <c r="E18" s="252" t="s">
        <v>211</v>
      </c>
      <c r="F18" s="254"/>
      <c r="G18" s="252" t="s">
        <v>210</v>
      </c>
      <c r="H18" s="254"/>
      <c r="I18" s="121"/>
    </row>
    <row r="19" spans="1:9" ht="26.25" customHeight="1">
      <c r="A19" s="122" t="s">
        <v>18</v>
      </c>
      <c r="B19" s="75"/>
      <c r="C19" s="123" t="s">
        <v>19</v>
      </c>
      <c r="D19" s="124" t="s">
        <v>20</v>
      </c>
      <c r="E19" s="123" t="s">
        <v>19</v>
      </c>
      <c r="F19" s="125" t="s">
        <v>20</v>
      </c>
      <c r="G19" s="123" t="s">
        <v>19</v>
      </c>
      <c r="H19" s="126" t="s">
        <v>20</v>
      </c>
      <c r="I19" s="121"/>
    </row>
    <row r="20" spans="1:9" ht="26.25" customHeight="1">
      <c r="A20" s="298" t="s">
        <v>13</v>
      </c>
      <c r="B20" s="84" t="s">
        <v>30</v>
      </c>
      <c r="C20" s="192">
        <v>13125</v>
      </c>
      <c r="D20" s="194">
        <v>66</v>
      </c>
      <c r="E20" s="196">
        <v>13122</v>
      </c>
      <c r="F20" s="190">
        <f>E20-C20</f>
        <v>-3</v>
      </c>
      <c r="G20" s="198">
        <v>13158</v>
      </c>
      <c r="H20" s="128">
        <f>G20-E20</f>
        <v>36</v>
      </c>
      <c r="I20" s="121"/>
    </row>
    <row r="21" spans="1:9" ht="26.25" customHeight="1">
      <c r="A21" s="299"/>
      <c r="B21" s="84" t="s">
        <v>31</v>
      </c>
      <c r="C21" s="192">
        <v>12971</v>
      </c>
      <c r="D21" s="194">
        <v>94</v>
      </c>
      <c r="E21" s="196">
        <v>12979</v>
      </c>
      <c r="F21" s="190">
        <f>E21-C21</f>
        <v>8</v>
      </c>
      <c r="G21" s="198">
        <v>13025</v>
      </c>
      <c r="H21" s="128">
        <f>G21-E21</f>
        <v>46</v>
      </c>
      <c r="I21" s="121"/>
    </row>
    <row r="22" spans="1:9" ht="26.25" customHeight="1">
      <c r="A22" s="293"/>
      <c r="B22" s="84" t="s">
        <v>32</v>
      </c>
      <c r="C22" s="192">
        <v>319</v>
      </c>
      <c r="D22" s="194">
        <v>39</v>
      </c>
      <c r="E22" s="196">
        <v>341</v>
      </c>
      <c r="F22" s="190">
        <f>E22-C22</f>
        <v>22</v>
      </c>
      <c r="G22" s="199">
        <v>386</v>
      </c>
      <c r="H22" s="128">
        <f>G22-E22</f>
        <v>45</v>
      </c>
      <c r="I22" s="121"/>
    </row>
    <row r="23" spans="1:9" ht="26.25" customHeight="1">
      <c r="A23" s="88" t="s">
        <v>33</v>
      </c>
      <c r="B23" s="88"/>
      <c r="C23" s="192">
        <v>15835</v>
      </c>
      <c r="D23" s="195">
        <v>59</v>
      </c>
      <c r="E23" s="197">
        <v>15805</v>
      </c>
      <c r="F23" s="190">
        <f>E23-C23</f>
        <v>-30</v>
      </c>
      <c r="G23" s="200">
        <v>15789</v>
      </c>
      <c r="H23" s="128">
        <f>G23-E23</f>
        <v>-16</v>
      </c>
      <c r="I23" s="121"/>
    </row>
    <row r="24" spans="1:9" ht="26.25" customHeight="1">
      <c r="A24" s="127"/>
    </row>
    <row r="25" spans="1:9" ht="26.25" customHeight="1">
      <c r="A25" s="109" t="s">
        <v>34</v>
      </c>
      <c r="B25" s="109"/>
      <c r="D25" s="119"/>
      <c r="F25" s="119"/>
      <c r="H25" s="119" t="s">
        <v>15</v>
      </c>
    </row>
    <row r="26" spans="1:9" ht="26.25" customHeight="1">
      <c r="A26" s="95"/>
      <c r="B26" s="120" t="s">
        <v>16</v>
      </c>
      <c r="C26" s="252" t="s">
        <v>2</v>
      </c>
      <c r="D26" s="254"/>
      <c r="E26" s="252" t="s">
        <v>211</v>
      </c>
      <c r="F26" s="254"/>
      <c r="G26" s="252" t="s">
        <v>210</v>
      </c>
      <c r="H26" s="254"/>
      <c r="I26" s="121"/>
    </row>
    <row r="27" spans="1:9" ht="26.25" customHeight="1">
      <c r="A27" s="122" t="s">
        <v>18</v>
      </c>
      <c r="B27" s="75"/>
      <c r="C27" s="123" t="s">
        <v>19</v>
      </c>
      <c r="D27" s="124" t="s">
        <v>20</v>
      </c>
      <c r="E27" s="123" t="s">
        <v>19</v>
      </c>
      <c r="F27" s="125" t="s">
        <v>20</v>
      </c>
      <c r="G27" s="123" t="s">
        <v>19</v>
      </c>
      <c r="H27" s="126" t="s">
        <v>20</v>
      </c>
      <c r="I27" s="121"/>
    </row>
    <row r="28" spans="1:9" ht="26.25" customHeight="1">
      <c r="A28" s="294" t="s">
        <v>12</v>
      </c>
      <c r="B28" s="82" t="s">
        <v>30</v>
      </c>
      <c r="C28" s="46">
        <v>11822</v>
      </c>
      <c r="D28" s="49">
        <v>58</v>
      </c>
      <c r="E28" s="4">
        <v>11824</v>
      </c>
      <c r="F28" s="49">
        <f>E28-C28</f>
        <v>2</v>
      </c>
      <c r="G28" s="4">
        <v>11860</v>
      </c>
      <c r="H28" s="128">
        <f>G28-E28</f>
        <v>36</v>
      </c>
      <c r="I28" s="121"/>
    </row>
    <row r="29" spans="1:9" ht="26.25" customHeight="1">
      <c r="A29" s="293"/>
      <c r="B29" s="84" t="s">
        <v>31</v>
      </c>
      <c r="C29" s="46">
        <v>11669</v>
      </c>
      <c r="D29" s="49">
        <v>92</v>
      </c>
      <c r="E29" s="4">
        <v>11684</v>
      </c>
      <c r="F29" s="49">
        <f>E29-C29</f>
        <v>15</v>
      </c>
      <c r="G29" s="4">
        <v>11719</v>
      </c>
      <c r="H29" s="128">
        <f>G29-E29</f>
        <v>35</v>
      </c>
      <c r="I29" s="121"/>
    </row>
    <row r="30" spans="1:9" ht="26.25" customHeight="1">
      <c r="A30" s="88" t="s">
        <v>33</v>
      </c>
      <c r="B30" s="77"/>
      <c r="C30" s="46">
        <v>13945</v>
      </c>
      <c r="D30" s="49">
        <v>41</v>
      </c>
      <c r="E30" s="4">
        <v>13911</v>
      </c>
      <c r="F30" s="49">
        <f>E30-C30</f>
        <v>-34</v>
      </c>
      <c r="G30" s="4">
        <v>13915</v>
      </c>
      <c r="H30" s="128">
        <f>G30-E30</f>
        <v>4</v>
      </c>
      <c r="I30" s="121"/>
    </row>
  </sheetData>
  <mergeCells count="18">
    <mergeCell ref="G18:H18"/>
    <mergeCell ref="A20:A22"/>
    <mergeCell ref="C26:D26"/>
    <mergeCell ref="E26:F26"/>
    <mergeCell ref="G26:H26"/>
    <mergeCell ref="C18:D18"/>
    <mergeCell ref="E18:F18"/>
    <mergeCell ref="A28:A29"/>
    <mergeCell ref="A11:A12"/>
    <mergeCell ref="A13:B13"/>
    <mergeCell ref="A14:B14"/>
    <mergeCell ref="A15:B15"/>
    <mergeCell ref="A9:A10"/>
    <mergeCell ref="C3:D3"/>
    <mergeCell ref="E3:F3"/>
    <mergeCell ref="G3:H3"/>
    <mergeCell ref="A5:A6"/>
    <mergeCell ref="A7:A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DB86-1217-4D28-8D0F-1641368E0FB9}">
  <sheetPr>
    <tabColor theme="0"/>
    <pageSetUpPr fitToPage="1"/>
  </sheetPr>
  <dimension ref="A1:M16"/>
  <sheetViews>
    <sheetView zoomScaleNormal="100" zoomScaleSheetLayoutView="100" workbookViewId="0">
      <selection activeCell="B1" sqref="B1"/>
    </sheetView>
  </sheetViews>
  <sheetFormatPr defaultColWidth="8.90625" defaultRowHeight="30" customHeight="1"/>
  <cols>
    <col min="1" max="1" width="3.26953125" style="225" customWidth="1"/>
    <col min="2" max="2" width="12.26953125" style="225" customWidth="1"/>
    <col min="3" max="3" width="12.453125" style="225" customWidth="1"/>
    <col min="4" max="4" width="9.1796875" style="225" customWidth="1"/>
    <col min="5" max="5" width="12.453125" style="225" customWidth="1"/>
    <col min="6" max="6" width="9.1796875" style="225" customWidth="1"/>
    <col min="7" max="8" width="12.453125" style="225" customWidth="1"/>
    <col min="9" max="9" width="9.1796875" style="225" customWidth="1"/>
    <col min="10" max="16384" width="8.90625" style="225"/>
  </cols>
  <sheetData>
    <row r="1" spans="1:13" ht="30" customHeight="1">
      <c r="A1" s="251" t="s">
        <v>222</v>
      </c>
    </row>
    <row r="2" spans="1:13" ht="30" customHeight="1" thickBot="1">
      <c r="D2" s="250"/>
      <c r="F2" s="250"/>
      <c r="I2" s="250" t="s">
        <v>0</v>
      </c>
      <c r="L2" s="250"/>
      <c r="M2" s="250"/>
    </row>
    <row r="3" spans="1:13" ht="30" customHeight="1">
      <c r="A3" s="304" t="s">
        <v>221</v>
      </c>
      <c r="B3" s="305"/>
      <c r="C3" s="308" t="str">
        <f>[2]⑨６!C3</f>
        <v>令和４年度</v>
      </c>
      <c r="D3" s="309"/>
      <c r="E3" s="308" t="str">
        <f>[2]⑨６!E3</f>
        <v>令和５年度</v>
      </c>
      <c r="F3" s="309"/>
      <c r="G3" s="308" t="str">
        <f>[2]⑨６!G3</f>
        <v>令和６年度</v>
      </c>
      <c r="H3" s="309"/>
      <c r="I3" s="310"/>
    </row>
    <row r="4" spans="1:13" ht="30" customHeight="1">
      <c r="A4" s="306"/>
      <c r="B4" s="307"/>
      <c r="C4" s="248" t="s">
        <v>220</v>
      </c>
      <c r="D4" s="249" t="s">
        <v>219</v>
      </c>
      <c r="E4" s="248" t="str">
        <f>C4</f>
        <v>収入金額</v>
      </c>
      <c r="F4" s="247" t="s">
        <v>219</v>
      </c>
      <c r="G4" s="248" t="str">
        <f>C4</f>
        <v>収入金額</v>
      </c>
      <c r="H4" s="247" t="s">
        <v>94</v>
      </c>
      <c r="I4" s="246" t="s">
        <v>219</v>
      </c>
    </row>
    <row r="5" spans="1:13" ht="35.25" customHeight="1">
      <c r="A5" s="311" t="s">
        <v>218</v>
      </c>
      <c r="B5" s="312"/>
      <c r="C5" s="242">
        <v>69371158</v>
      </c>
      <c r="D5" s="245">
        <f>(C5/C12*100)-100</f>
        <v>2.6477635168771059</v>
      </c>
      <c r="E5" s="242">
        <v>71463305</v>
      </c>
      <c r="F5" s="243">
        <f>(E5/C5*100)-100</f>
        <v>3.0158744070554349</v>
      </c>
      <c r="G5" s="242">
        <v>71917866</v>
      </c>
      <c r="H5" s="241">
        <f>G5-E5</f>
        <v>454561</v>
      </c>
      <c r="I5" s="240">
        <f>(G5/E5*100)-100</f>
        <v>0.63607609527716136</v>
      </c>
    </row>
    <row r="6" spans="1:13" ht="35" hidden="1" customHeight="1">
      <c r="A6" s="311" t="s">
        <v>38</v>
      </c>
      <c r="B6" s="312"/>
      <c r="C6" s="242">
        <v>4358266</v>
      </c>
      <c r="D6" s="244">
        <v>14.01736788213239</v>
      </c>
      <c r="E6" s="242">
        <v>3827520</v>
      </c>
      <c r="F6" s="243">
        <f>(E6/C6*100)-100</f>
        <v>-12.177916630146029</v>
      </c>
      <c r="G6" s="242">
        <v>3874337</v>
      </c>
      <c r="H6" s="241">
        <f>G6-E6</f>
        <v>46817</v>
      </c>
      <c r="I6" s="240">
        <f>(G6/E6*100)-100</f>
        <v>1.2231680043474569</v>
      </c>
    </row>
    <row r="7" spans="1:13" ht="35" hidden="1" customHeight="1" thickBot="1">
      <c r="A7" s="300" t="s">
        <v>39</v>
      </c>
      <c r="B7" s="301"/>
      <c r="C7" s="237">
        <v>8396884</v>
      </c>
      <c r="D7" s="239">
        <v>1.5141742801334317</v>
      </c>
      <c r="E7" s="237">
        <v>8161137</v>
      </c>
      <c r="F7" s="238">
        <f>(E7/C7*100)-100</f>
        <v>-2.8075533733704106</v>
      </c>
      <c r="G7" s="237">
        <v>7610941</v>
      </c>
      <c r="H7" s="236">
        <f>G7-E7</f>
        <v>-550196</v>
      </c>
      <c r="I7" s="235">
        <f>(G7/E7*100)-100</f>
        <v>-6.7416586683938817</v>
      </c>
    </row>
    <row r="8" spans="1:13" ht="35.25" hidden="1" customHeight="1" thickTop="1" thickBot="1">
      <c r="A8" s="302" t="s">
        <v>25</v>
      </c>
      <c r="B8" s="303"/>
      <c r="C8" s="232">
        <f>SUM(C5:C7)</f>
        <v>82126308</v>
      </c>
      <c r="D8" s="234">
        <v>3.1508810335795943</v>
      </c>
      <c r="E8" s="232">
        <f>SUM(E5:E7)</f>
        <v>83451962</v>
      </c>
      <c r="F8" s="233">
        <f>(E8/C8*100)-100</f>
        <v>1.614164854458096</v>
      </c>
      <c r="G8" s="232">
        <f>SUM(G5:G7)</f>
        <v>83403144</v>
      </c>
      <c r="H8" s="231">
        <f>G8-E8</f>
        <v>-48818</v>
      </c>
      <c r="I8" s="230">
        <f>(G8/E8*100)-100</f>
        <v>-5.8498325060355683E-2</v>
      </c>
    </row>
    <row r="9" spans="1:13" ht="18" customHeight="1">
      <c r="A9" s="227"/>
      <c r="B9" s="227"/>
      <c r="C9" s="228"/>
      <c r="D9" s="229"/>
      <c r="E9" s="228"/>
      <c r="F9" s="228"/>
    </row>
    <row r="10" spans="1:13" ht="21.75" customHeight="1">
      <c r="A10" s="227"/>
      <c r="B10" s="225" t="s">
        <v>217</v>
      </c>
    </row>
    <row r="11" spans="1:13" ht="21.75" customHeight="1">
      <c r="A11" s="227"/>
      <c r="B11" s="225" t="s">
        <v>216</v>
      </c>
    </row>
    <row r="12" spans="1:13" ht="21.75" customHeight="1">
      <c r="A12" s="227"/>
      <c r="C12" s="226">
        <v>67581753</v>
      </c>
    </row>
    <row r="13" spans="1:13" ht="21.75" customHeight="1"/>
    <row r="16" spans="1:13" ht="35.25" customHeight="1"/>
  </sheetData>
  <mergeCells count="8">
    <mergeCell ref="G3:I3"/>
    <mergeCell ref="A5:B5"/>
    <mergeCell ref="A6:B6"/>
    <mergeCell ref="A7:B7"/>
    <mergeCell ref="A8:B8"/>
    <mergeCell ref="A3:B4"/>
    <mergeCell ref="C3:D3"/>
    <mergeCell ref="E3:F3"/>
  </mergeCells>
  <phoneticPr fontId="3"/>
  <printOptions horizontalCentered="1"/>
  <pageMargins left="0.59055118110236227" right="0.59055118110236227" top="0.98425196850393704" bottom="0.78740157480314965" header="0.31496062992125984" footer="0.51181102362204722"/>
  <pageSetup paperSize="9" scale="98" orientation="portrait" r:id="rId1"/>
  <headerFooter alignWithMargins="0">
    <oddFooter xml:space="preserve">&amp;C8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6208-8C10-42FE-8727-CFA9BBF0E7A6}">
  <sheetPr>
    <pageSetUpPr fitToPage="1"/>
  </sheetPr>
  <dimension ref="A1:E26"/>
  <sheetViews>
    <sheetView zoomScaleNormal="100" workbookViewId="0">
      <selection activeCell="B2" sqref="B2"/>
    </sheetView>
  </sheetViews>
  <sheetFormatPr defaultColWidth="8.90625" defaultRowHeight="25.9" customHeight="1"/>
  <cols>
    <col min="1" max="2" width="10.453125" style="2" customWidth="1"/>
    <col min="3" max="3" width="19" style="2" customWidth="1"/>
    <col min="4" max="5" width="19.36328125" style="3" bestFit="1" customWidth="1"/>
    <col min="6" max="16384" width="8.90625" style="2"/>
  </cols>
  <sheetData>
    <row r="1" spans="1:5" ht="25.9" customHeight="1">
      <c r="A1" s="1" t="s">
        <v>124</v>
      </c>
    </row>
    <row r="2" spans="1:5" ht="25.9" customHeight="1">
      <c r="A2" s="1"/>
    </row>
    <row r="3" spans="1:5" ht="25.9" customHeight="1">
      <c r="A3" s="14" t="s">
        <v>41</v>
      </c>
      <c r="C3" s="32"/>
      <c r="D3" s="33"/>
      <c r="E3" s="33" t="s">
        <v>42</v>
      </c>
    </row>
    <row r="4" spans="1:5" ht="25.9" customHeight="1">
      <c r="A4" s="314" t="s">
        <v>43</v>
      </c>
      <c r="B4" s="314"/>
      <c r="C4" s="22" t="s">
        <v>212</v>
      </c>
      <c r="D4" s="22" t="s">
        <v>214</v>
      </c>
      <c r="E4" s="22" t="s">
        <v>210</v>
      </c>
    </row>
    <row r="5" spans="1:5" ht="25.9" customHeight="1">
      <c r="A5" s="35">
        <v>5</v>
      </c>
      <c r="B5" s="36" t="s">
        <v>44</v>
      </c>
      <c r="C5" s="51">
        <v>963</v>
      </c>
      <c r="D5" s="37">
        <v>979</v>
      </c>
      <c r="E5" s="211">
        <v>1034</v>
      </c>
    </row>
    <row r="6" spans="1:5" ht="25.9" customHeight="1">
      <c r="A6" s="35">
        <v>12</v>
      </c>
      <c r="B6" s="36" t="s">
        <v>44</v>
      </c>
      <c r="C6" s="51">
        <v>2</v>
      </c>
      <c r="D6" s="37">
        <v>1</v>
      </c>
      <c r="E6" s="37">
        <v>1</v>
      </c>
    </row>
    <row r="7" spans="1:5" ht="25.9" customHeight="1">
      <c r="A7" s="35">
        <v>13</v>
      </c>
      <c r="B7" s="36" t="s">
        <v>44</v>
      </c>
      <c r="C7" s="51">
        <v>76</v>
      </c>
      <c r="D7" s="37">
        <v>74</v>
      </c>
      <c r="E7" s="37">
        <v>73</v>
      </c>
    </row>
    <row r="8" spans="1:5" ht="25.9" customHeight="1">
      <c r="A8" s="35">
        <v>15</v>
      </c>
      <c r="B8" s="36" t="s">
        <v>44</v>
      </c>
      <c r="C8" s="51">
        <v>5</v>
      </c>
      <c r="D8" s="37">
        <v>7</v>
      </c>
      <c r="E8" s="37">
        <v>6</v>
      </c>
    </row>
    <row r="9" spans="1:5" ht="25.9" customHeight="1">
      <c r="A9" s="35">
        <v>16</v>
      </c>
      <c r="B9" s="36" t="s">
        <v>44</v>
      </c>
      <c r="C9" s="51">
        <v>25</v>
      </c>
      <c r="D9" s="37">
        <v>28</v>
      </c>
      <c r="E9" s="37">
        <v>29</v>
      </c>
    </row>
    <row r="10" spans="1:5" ht="25.9" customHeight="1">
      <c r="A10" s="35">
        <v>40</v>
      </c>
      <c r="B10" s="36" t="s">
        <v>44</v>
      </c>
      <c r="C10" s="51">
        <v>4</v>
      </c>
      <c r="D10" s="37">
        <v>3</v>
      </c>
      <c r="E10" s="37">
        <v>3</v>
      </c>
    </row>
    <row r="11" spans="1:5" ht="25.9" customHeight="1">
      <c r="A11" s="35">
        <v>41</v>
      </c>
      <c r="B11" s="36" t="s">
        <v>44</v>
      </c>
      <c r="C11" s="51">
        <v>29</v>
      </c>
      <c r="D11" s="37">
        <v>28</v>
      </c>
      <c r="E11" s="37">
        <v>29</v>
      </c>
    </row>
    <row r="12" spans="1:5" ht="25.9" customHeight="1">
      <c r="A12" s="35">
        <v>175</v>
      </c>
      <c r="B12" s="36" t="s">
        <v>44</v>
      </c>
      <c r="C12" s="51">
        <v>0</v>
      </c>
      <c r="D12" s="37">
        <v>0</v>
      </c>
      <c r="E12" s="37">
        <v>0</v>
      </c>
    </row>
    <row r="13" spans="1:5" ht="25.9" customHeight="1">
      <c r="A13" s="35">
        <v>300</v>
      </c>
      <c r="B13" s="36" t="s">
        <v>44</v>
      </c>
      <c r="C13" s="51">
        <v>2</v>
      </c>
      <c r="D13" s="212">
        <v>1</v>
      </c>
      <c r="E13" s="37">
        <v>1</v>
      </c>
    </row>
    <row r="14" spans="1:5" ht="25.9" customHeight="1">
      <c r="A14" s="315" t="s">
        <v>45</v>
      </c>
      <c r="B14" s="316"/>
      <c r="C14" s="130">
        <f>SUM(C5:C13)</f>
        <v>1106</v>
      </c>
      <c r="D14" s="131">
        <f>SUM(D5:D13)</f>
        <v>1121</v>
      </c>
      <c r="E14" s="131">
        <f>SUM(E5:E13)</f>
        <v>1176</v>
      </c>
    </row>
    <row r="16" spans="1:5" ht="25.9" customHeight="1">
      <c r="A16" s="14" t="s">
        <v>46</v>
      </c>
      <c r="C16" s="32"/>
      <c r="D16" s="33"/>
      <c r="E16" s="33" t="s">
        <v>42</v>
      </c>
    </row>
    <row r="17" spans="1:5" ht="25.9" customHeight="1">
      <c r="A17" s="314" t="s">
        <v>43</v>
      </c>
      <c r="B17" s="314"/>
      <c r="C17" s="22" t="s">
        <v>212</v>
      </c>
      <c r="D17" s="22" t="s">
        <v>214</v>
      </c>
      <c r="E17" s="22" t="s">
        <v>210</v>
      </c>
    </row>
    <row r="18" spans="1:5" ht="25.9" customHeight="1">
      <c r="A18" s="317" t="s">
        <v>47</v>
      </c>
      <c r="B18" s="318"/>
      <c r="C18" s="51">
        <v>249</v>
      </c>
      <c r="D18" s="37">
        <v>273</v>
      </c>
      <c r="E18" s="51">
        <v>277</v>
      </c>
    </row>
    <row r="20" spans="1:5" ht="25.9" customHeight="1">
      <c r="A20" s="14" t="s">
        <v>48</v>
      </c>
      <c r="C20" s="32"/>
      <c r="D20" s="33"/>
      <c r="E20" s="33" t="s">
        <v>49</v>
      </c>
    </row>
    <row r="21" spans="1:5" ht="25.9" customHeight="1">
      <c r="A21" s="314" t="s">
        <v>43</v>
      </c>
      <c r="B21" s="314"/>
      <c r="C21" s="22" t="s">
        <v>212</v>
      </c>
      <c r="D21" s="22" t="s">
        <v>214</v>
      </c>
      <c r="E21" s="22" t="s">
        <v>210</v>
      </c>
    </row>
    <row r="22" spans="1:5" ht="30" customHeight="1">
      <c r="A22" s="313" t="s">
        <v>22</v>
      </c>
      <c r="B22" s="38" t="s">
        <v>50</v>
      </c>
      <c r="C22" s="40">
        <v>83024</v>
      </c>
      <c r="D22" s="39">
        <v>78641</v>
      </c>
      <c r="E22" s="39">
        <f>[2]④２!E12</f>
        <v>82532</v>
      </c>
    </row>
    <row r="23" spans="1:5" ht="27" customHeight="1">
      <c r="A23" s="313"/>
      <c r="B23" s="38" t="s">
        <v>51</v>
      </c>
      <c r="C23" s="40">
        <f>C14</f>
        <v>1106</v>
      </c>
      <c r="D23" s="39">
        <f t="shared" ref="D23:E23" si="0">D14</f>
        <v>1121</v>
      </c>
      <c r="E23" s="39">
        <f t="shared" si="0"/>
        <v>1176</v>
      </c>
    </row>
    <row r="24" spans="1:5" ht="30" customHeight="1">
      <c r="A24" s="313" t="s">
        <v>52</v>
      </c>
      <c r="B24" s="38" t="s">
        <v>50</v>
      </c>
      <c r="C24" s="40">
        <v>62274</v>
      </c>
      <c r="D24" s="39">
        <v>52882</v>
      </c>
      <c r="E24" s="39">
        <f>[2]④２!E13</f>
        <v>48989</v>
      </c>
    </row>
    <row r="25" spans="1:5" ht="27" customHeight="1">
      <c r="A25" s="313"/>
      <c r="B25" s="38" t="s">
        <v>51</v>
      </c>
      <c r="C25" s="40">
        <f>C18</f>
        <v>249</v>
      </c>
      <c r="D25" s="39">
        <f t="shared" ref="D25:E25" si="1">D18</f>
        <v>273</v>
      </c>
      <c r="E25" s="39">
        <f t="shared" si="1"/>
        <v>277</v>
      </c>
    </row>
    <row r="26" spans="1:5" ht="25.9" customHeight="1">
      <c r="A26" s="41" t="s">
        <v>53</v>
      </c>
    </row>
  </sheetData>
  <mergeCells count="7">
    <mergeCell ref="A24:A25"/>
    <mergeCell ref="A4:B4"/>
    <mergeCell ref="A14:B14"/>
    <mergeCell ref="A17:B17"/>
    <mergeCell ref="A18:B18"/>
    <mergeCell ref="A21:B21"/>
    <mergeCell ref="A22:A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8F331-9945-4BC7-B4E9-329108843550}">
  <sheetPr>
    <pageSetUpPr fitToPage="1"/>
  </sheetPr>
  <dimension ref="A1:F30"/>
  <sheetViews>
    <sheetView zoomScaleNormal="100" zoomScaleSheetLayoutView="100" workbookViewId="0"/>
  </sheetViews>
  <sheetFormatPr defaultColWidth="8.90625" defaultRowHeight="25.15" customHeight="1"/>
  <cols>
    <col min="1" max="1" width="5.36328125" style="72" customWidth="1"/>
    <col min="2" max="6" width="14.90625" style="72" customWidth="1"/>
    <col min="7" max="8" width="8.90625" style="72" customWidth="1"/>
    <col min="9" max="9" width="16" style="72" bestFit="1" customWidth="1"/>
    <col min="10" max="10" width="16" style="72" customWidth="1"/>
    <col min="11" max="16384" width="8.90625" style="72"/>
  </cols>
  <sheetData>
    <row r="1" spans="1:6" ht="33" customHeight="1">
      <c r="A1" s="71" t="s">
        <v>127</v>
      </c>
    </row>
    <row r="2" spans="1:6" ht="21.75" customHeight="1">
      <c r="A2" s="71"/>
    </row>
    <row r="3" spans="1:6" ht="25.15" customHeight="1">
      <c r="B3" s="109" t="s">
        <v>98</v>
      </c>
      <c r="F3" s="119" t="s">
        <v>99</v>
      </c>
    </row>
    <row r="4" spans="1:6" ht="27" customHeight="1">
      <c r="A4" s="132" t="s">
        <v>100</v>
      </c>
      <c r="B4" s="132" t="s">
        <v>16</v>
      </c>
      <c r="C4" s="132" t="s">
        <v>101</v>
      </c>
      <c r="D4" s="132" t="s">
        <v>102</v>
      </c>
      <c r="E4" s="132" t="s">
        <v>66</v>
      </c>
      <c r="F4" s="132" t="s">
        <v>103</v>
      </c>
    </row>
    <row r="5" spans="1:6" ht="27" customHeight="1">
      <c r="A5" s="255" t="s">
        <v>104</v>
      </c>
      <c r="B5" s="133" t="s">
        <v>210</v>
      </c>
      <c r="C5" s="21">
        <v>111</v>
      </c>
      <c r="D5" s="21">
        <v>0</v>
      </c>
      <c r="E5" s="134">
        <f t="shared" ref="E5:E14" si="0">SUM(C5:D5)</f>
        <v>111</v>
      </c>
      <c r="F5" s="21">
        <v>123</v>
      </c>
    </row>
    <row r="6" spans="1:6" ht="27" customHeight="1">
      <c r="A6" s="256"/>
      <c r="B6" s="133" t="s">
        <v>211</v>
      </c>
      <c r="C6" s="21">
        <v>118</v>
      </c>
      <c r="D6" s="21">
        <v>0</v>
      </c>
      <c r="E6" s="134">
        <f t="shared" si="0"/>
        <v>118</v>
      </c>
      <c r="F6" s="21">
        <v>95</v>
      </c>
    </row>
    <row r="7" spans="1:6" ht="27" customHeight="1">
      <c r="A7" s="256"/>
      <c r="B7" s="133" t="s">
        <v>2</v>
      </c>
      <c r="C7" s="21">
        <v>115</v>
      </c>
      <c r="D7" s="21">
        <v>0</v>
      </c>
      <c r="E7" s="134">
        <f t="shared" si="0"/>
        <v>115</v>
      </c>
      <c r="F7" s="21">
        <v>79</v>
      </c>
    </row>
    <row r="8" spans="1:6" ht="27" customHeight="1">
      <c r="A8" s="256"/>
      <c r="B8" s="133" t="s">
        <v>1</v>
      </c>
      <c r="C8" s="21">
        <v>103</v>
      </c>
      <c r="D8" s="21">
        <v>1</v>
      </c>
      <c r="E8" s="134">
        <f t="shared" si="0"/>
        <v>104</v>
      </c>
      <c r="F8" s="21">
        <v>118</v>
      </c>
    </row>
    <row r="9" spans="1:6" ht="27" customHeight="1">
      <c r="A9" s="257"/>
      <c r="B9" s="133" t="s">
        <v>17</v>
      </c>
      <c r="C9" s="21">
        <v>135</v>
      </c>
      <c r="D9" s="214">
        <v>1</v>
      </c>
      <c r="E9" s="134">
        <f t="shared" si="0"/>
        <v>136</v>
      </c>
      <c r="F9" s="21">
        <v>84</v>
      </c>
    </row>
    <row r="10" spans="1:6" ht="25.15" customHeight="1">
      <c r="A10" s="255" t="s">
        <v>105</v>
      </c>
      <c r="B10" s="133" t="s">
        <v>210</v>
      </c>
      <c r="C10" s="215">
        <v>10</v>
      </c>
      <c r="D10" s="134">
        <v>0</v>
      </c>
      <c r="E10" s="134">
        <f t="shared" si="0"/>
        <v>10</v>
      </c>
      <c r="F10" s="21">
        <v>15</v>
      </c>
    </row>
    <row r="11" spans="1:6" ht="25.15" customHeight="1">
      <c r="A11" s="256"/>
      <c r="B11" s="133" t="s">
        <v>211</v>
      </c>
      <c r="C11" s="21">
        <v>7</v>
      </c>
      <c r="D11" s="134">
        <v>0</v>
      </c>
      <c r="E11" s="134">
        <f t="shared" si="0"/>
        <v>7</v>
      </c>
      <c r="F11" s="21">
        <v>18</v>
      </c>
    </row>
    <row r="12" spans="1:6" ht="25.15" customHeight="1">
      <c r="A12" s="256"/>
      <c r="B12" s="133" t="s">
        <v>2</v>
      </c>
      <c r="C12" s="21">
        <v>16</v>
      </c>
      <c r="D12" s="134">
        <v>0</v>
      </c>
      <c r="E12" s="134">
        <f t="shared" si="0"/>
        <v>16</v>
      </c>
      <c r="F12" s="21">
        <v>13</v>
      </c>
    </row>
    <row r="13" spans="1:6" ht="25.15" customHeight="1">
      <c r="A13" s="256"/>
      <c r="B13" s="133" t="s">
        <v>1</v>
      </c>
      <c r="C13" s="21">
        <v>15</v>
      </c>
      <c r="D13" s="134">
        <v>0</v>
      </c>
      <c r="E13" s="134">
        <f t="shared" si="0"/>
        <v>15</v>
      </c>
      <c r="F13" s="21">
        <v>3</v>
      </c>
    </row>
    <row r="14" spans="1:6" ht="25.15" customHeight="1">
      <c r="A14" s="257"/>
      <c r="B14" s="133" t="s">
        <v>17</v>
      </c>
      <c r="C14" s="214">
        <v>17</v>
      </c>
      <c r="D14" s="134">
        <v>0</v>
      </c>
      <c r="E14" s="134">
        <f t="shared" si="0"/>
        <v>17</v>
      </c>
      <c r="F14" s="21">
        <v>17</v>
      </c>
    </row>
    <row r="15" spans="1:6" ht="25.15" customHeight="1">
      <c r="A15" s="255" t="s">
        <v>106</v>
      </c>
      <c r="B15" s="133" t="s">
        <v>210</v>
      </c>
      <c r="C15" s="134">
        <f>C5+C10</f>
        <v>121</v>
      </c>
      <c r="D15" s="134">
        <f>D5+D10</f>
        <v>0</v>
      </c>
      <c r="E15" s="134">
        <f>E5+E10</f>
        <v>121</v>
      </c>
      <c r="F15" s="134">
        <f>F5+F10</f>
        <v>138</v>
      </c>
    </row>
    <row r="16" spans="1:6" ht="25.15" customHeight="1">
      <c r="A16" s="256"/>
      <c r="B16" s="133" t="s">
        <v>211</v>
      </c>
      <c r="C16" s="134">
        <f>C6+C11</f>
        <v>125</v>
      </c>
      <c r="D16" s="134">
        <f t="shared" ref="D16:F19" si="1">D6+D11</f>
        <v>0</v>
      </c>
      <c r="E16" s="134">
        <f t="shared" si="1"/>
        <v>125</v>
      </c>
      <c r="F16" s="134">
        <f t="shared" si="1"/>
        <v>113</v>
      </c>
    </row>
    <row r="17" spans="1:6" ht="25.15" customHeight="1">
      <c r="A17" s="256"/>
      <c r="B17" s="133" t="s">
        <v>2</v>
      </c>
      <c r="C17" s="134">
        <f>C7+C12</f>
        <v>131</v>
      </c>
      <c r="D17" s="134">
        <f t="shared" si="1"/>
        <v>0</v>
      </c>
      <c r="E17" s="134">
        <f t="shared" si="1"/>
        <v>131</v>
      </c>
      <c r="F17" s="134">
        <f t="shared" si="1"/>
        <v>92</v>
      </c>
    </row>
    <row r="18" spans="1:6" ht="25.15" customHeight="1">
      <c r="A18" s="256"/>
      <c r="B18" s="133" t="s">
        <v>1</v>
      </c>
      <c r="C18" s="134">
        <f>C8+C13</f>
        <v>118</v>
      </c>
      <c r="D18" s="134">
        <f t="shared" si="1"/>
        <v>1</v>
      </c>
      <c r="E18" s="134">
        <f t="shared" si="1"/>
        <v>119</v>
      </c>
      <c r="F18" s="134">
        <f t="shared" si="1"/>
        <v>121</v>
      </c>
    </row>
    <row r="19" spans="1:6" ht="25.15" customHeight="1">
      <c r="A19" s="257"/>
      <c r="B19" s="133" t="s">
        <v>17</v>
      </c>
      <c r="C19" s="134">
        <f>C9+C14</f>
        <v>152</v>
      </c>
      <c r="D19" s="134">
        <f t="shared" si="1"/>
        <v>1</v>
      </c>
      <c r="E19" s="134">
        <f t="shared" si="1"/>
        <v>153</v>
      </c>
      <c r="F19" s="134">
        <f t="shared" si="1"/>
        <v>101</v>
      </c>
    </row>
    <row r="20" spans="1:6" ht="25.15" customHeight="1">
      <c r="A20" s="119" t="s">
        <v>107</v>
      </c>
      <c r="B20" s="135" t="s">
        <v>108</v>
      </c>
      <c r="C20" s="138"/>
      <c r="D20" s="138"/>
      <c r="E20" s="138"/>
      <c r="F20" s="138"/>
    </row>
    <row r="21" spans="1:6" ht="25.15" customHeight="1">
      <c r="A21" s="119"/>
      <c r="B21" s="135"/>
      <c r="C21" s="138"/>
      <c r="D21" s="138"/>
      <c r="E21" s="138"/>
      <c r="F21" s="138"/>
    </row>
    <row r="23" spans="1:6" ht="25.15" customHeight="1">
      <c r="B23" s="109" t="s">
        <v>109</v>
      </c>
    </row>
    <row r="24" spans="1:6" ht="25.15" customHeight="1">
      <c r="B24" s="71"/>
      <c r="D24" s="119"/>
      <c r="E24" s="119"/>
      <c r="F24" s="119" t="s">
        <v>110</v>
      </c>
    </row>
    <row r="25" spans="1:6" ht="25.15" customHeight="1">
      <c r="B25" s="136">
        <v>43831</v>
      </c>
      <c r="C25" s="136">
        <v>44197</v>
      </c>
      <c r="D25" s="136">
        <v>44562</v>
      </c>
      <c r="E25" s="136">
        <v>44927</v>
      </c>
      <c r="F25" s="136">
        <v>45292</v>
      </c>
    </row>
    <row r="26" spans="1:6" ht="25.15" customHeight="1">
      <c r="B26" s="43">
        <v>3352</v>
      </c>
      <c r="C26" s="213">
        <v>3356</v>
      </c>
      <c r="D26" s="43">
        <v>3373</v>
      </c>
      <c r="E26" s="213">
        <v>3387</v>
      </c>
      <c r="F26" s="43">
        <v>3404</v>
      </c>
    </row>
    <row r="30" spans="1:6" ht="25.15" customHeight="1">
      <c r="F30" s="137"/>
    </row>
  </sheetData>
  <mergeCells count="3">
    <mergeCell ref="A5:A9"/>
    <mergeCell ref="A10:A14"/>
    <mergeCell ref="A15:A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5233-C416-47CB-B785-73D5F7895CAE}">
  <sheetPr>
    <pageSetUpPr fitToPage="1"/>
  </sheetPr>
  <dimension ref="A1:L51"/>
  <sheetViews>
    <sheetView zoomScaleNormal="100" zoomScalePageLayoutView="84" workbookViewId="0"/>
  </sheetViews>
  <sheetFormatPr defaultColWidth="8.90625" defaultRowHeight="33" customHeight="1"/>
  <cols>
    <col min="1" max="1" width="3.7265625" style="72" customWidth="1"/>
    <col min="2" max="2" width="15.7265625" style="72" customWidth="1"/>
    <col min="3" max="3" width="7.6328125" style="72" bestFit="1" customWidth="1"/>
    <col min="4" max="4" width="9.453125" style="72" customWidth="1"/>
    <col min="5" max="5" width="12.7265625" style="72" bestFit="1" customWidth="1"/>
    <col min="6" max="6" width="7.6328125" style="72" customWidth="1"/>
    <col min="7" max="7" width="12.7265625" style="72" bestFit="1" customWidth="1"/>
    <col min="8" max="8" width="9.08984375" style="72" bestFit="1" customWidth="1"/>
    <col min="9" max="9" width="12.7265625" style="72" bestFit="1" customWidth="1"/>
    <col min="10" max="10" width="9.08984375" style="72" customWidth="1"/>
    <col min="11" max="11" width="16.08984375" style="72" bestFit="1" customWidth="1"/>
    <col min="12" max="12" width="8.26953125" style="72" bestFit="1" customWidth="1"/>
    <col min="13" max="16384" width="8.90625" style="72"/>
  </cols>
  <sheetData>
    <row r="1" spans="1:12" ht="33" customHeight="1">
      <c r="A1" s="71" t="s">
        <v>125</v>
      </c>
    </row>
    <row r="2" spans="1:12" ht="33" customHeight="1">
      <c r="J2" s="261" t="s">
        <v>54</v>
      </c>
      <c r="K2" s="261"/>
      <c r="L2" s="261"/>
    </row>
    <row r="3" spans="1:12" ht="22.5" customHeight="1">
      <c r="A3" s="139"/>
      <c r="B3" s="140" t="s">
        <v>55</v>
      </c>
      <c r="C3" s="319" t="s">
        <v>56</v>
      </c>
      <c r="D3" s="321" t="s">
        <v>212</v>
      </c>
      <c r="E3" s="321"/>
      <c r="F3" s="321" t="s">
        <v>211</v>
      </c>
      <c r="G3" s="321"/>
      <c r="H3" s="321" t="s">
        <v>210</v>
      </c>
      <c r="I3" s="321"/>
      <c r="J3" s="322" t="s">
        <v>57</v>
      </c>
      <c r="K3" s="321"/>
      <c r="L3" s="321"/>
    </row>
    <row r="4" spans="1:12" ht="22.5" customHeight="1">
      <c r="A4" s="141" t="s">
        <v>58</v>
      </c>
      <c r="B4" s="142"/>
      <c r="C4" s="320"/>
      <c r="D4" s="97" t="s">
        <v>59</v>
      </c>
      <c r="E4" s="98" t="s">
        <v>60</v>
      </c>
      <c r="F4" s="97" t="s">
        <v>59</v>
      </c>
      <c r="G4" s="98" t="s">
        <v>60</v>
      </c>
      <c r="H4" s="179" t="s">
        <v>59</v>
      </c>
      <c r="I4" s="98" t="s">
        <v>60</v>
      </c>
      <c r="J4" s="97" t="s">
        <v>59</v>
      </c>
      <c r="K4" s="103" t="s">
        <v>60</v>
      </c>
      <c r="L4" s="126" t="s">
        <v>36</v>
      </c>
    </row>
    <row r="5" spans="1:12" ht="22.5" customHeight="1">
      <c r="A5" s="323" t="s">
        <v>61</v>
      </c>
      <c r="B5" s="143" t="s">
        <v>62</v>
      </c>
      <c r="C5" s="50">
        <v>2000</v>
      </c>
      <c r="D5" s="46">
        <v>2512</v>
      </c>
      <c r="E5" s="153">
        <f>+D5*C5</f>
        <v>5024000</v>
      </c>
      <c r="F5" s="176">
        <v>2437</v>
      </c>
      <c r="G5" s="178">
        <f>C5*F5</f>
        <v>4874000</v>
      </c>
      <c r="H5" s="180">
        <v>2389</v>
      </c>
      <c r="I5" s="153">
        <f>+H5*C5</f>
        <v>4778000</v>
      </c>
      <c r="J5" s="90">
        <f t="shared" ref="J5:K21" si="0">+H5-F5</f>
        <v>-48</v>
      </c>
      <c r="K5" s="105">
        <f t="shared" si="0"/>
        <v>-96000</v>
      </c>
      <c r="L5" s="128">
        <f t="shared" ref="L5:L11" si="1">ROUND((I5-G5)/G5*100,1)</f>
        <v>-2</v>
      </c>
    </row>
    <row r="6" spans="1:12" ht="22.5" customHeight="1">
      <c r="A6" s="324"/>
      <c r="B6" s="143" t="s">
        <v>63</v>
      </c>
      <c r="C6" s="50">
        <v>2000</v>
      </c>
      <c r="D6" s="46">
        <v>244</v>
      </c>
      <c r="E6" s="153">
        <f>+D6*C6</f>
        <v>488000</v>
      </c>
      <c r="F6" s="175">
        <v>248</v>
      </c>
      <c r="G6" s="178">
        <f>SUM(C6*F6)</f>
        <v>496000</v>
      </c>
      <c r="H6" s="180">
        <v>258</v>
      </c>
      <c r="I6" s="153">
        <f>+H6*C6</f>
        <v>516000</v>
      </c>
      <c r="J6" s="90">
        <f t="shared" si="0"/>
        <v>10</v>
      </c>
      <c r="K6" s="105">
        <f t="shared" si="0"/>
        <v>20000</v>
      </c>
      <c r="L6" s="128">
        <f t="shared" si="1"/>
        <v>4</v>
      </c>
    </row>
    <row r="7" spans="1:12" ht="22.5" customHeight="1">
      <c r="A7" s="324"/>
      <c r="B7" s="143" t="s">
        <v>64</v>
      </c>
      <c r="C7" s="50">
        <v>2400</v>
      </c>
      <c r="D7" s="46">
        <v>1641</v>
      </c>
      <c r="E7" s="153">
        <f>+D7*C7</f>
        <v>3938400</v>
      </c>
      <c r="F7" s="175">
        <v>1673</v>
      </c>
      <c r="G7" s="178">
        <f>SUM(C7*F7)</f>
        <v>4015200</v>
      </c>
      <c r="H7" s="180">
        <v>1683</v>
      </c>
      <c r="I7" s="153">
        <f>+H7*C7</f>
        <v>4039200</v>
      </c>
      <c r="J7" s="90">
        <f t="shared" si="0"/>
        <v>10</v>
      </c>
      <c r="K7" s="105">
        <f t="shared" si="0"/>
        <v>24000</v>
      </c>
      <c r="L7" s="128">
        <f t="shared" si="1"/>
        <v>0.6</v>
      </c>
    </row>
    <row r="8" spans="1:12" ht="22.5" customHeight="1">
      <c r="A8" s="324"/>
      <c r="B8" s="143" t="s">
        <v>65</v>
      </c>
      <c r="C8" s="50">
        <v>3700</v>
      </c>
      <c r="D8" s="46">
        <v>78</v>
      </c>
      <c r="E8" s="153">
        <f>+D8*C8</f>
        <v>288600</v>
      </c>
      <c r="F8" s="175">
        <v>79</v>
      </c>
      <c r="G8" s="178">
        <f>SUM(C8*F8)</f>
        <v>292300</v>
      </c>
      <c r="H8" s="180">
        <v>91</v>
      </c>
      <c r="I8" s="153">
        <f>+H8*C8</f>
        <v>336700</v>
      </c>
      <c r="J8" s="90">
        <f t="shared" si="0"/>
        <v>12</v>
      </c>
      <c r="K8" s="105">
        <f t="shared" si="0"/>
        <v>44400</v>
      </c>
      <c r="L8" s="128">
        <f t="shared" si="1"/>
        <v>15.2</v>
      </c>
    </row>
    <row r="9" spans="1:12" ht="22.5" customHeight="1">
      <c r="A9" s="324"/>
      <c r="B9" s="187" t="s">
        <v>213</v>
      </c>
      <c r="C9" s="186">
        <v>2000</v>
      </c>
      <c r="D9" s="46"/>
      <c r="E9" s="153"/>
      <c r="F9" s="174"/>
      <c r="G9" s="153"/>
      <c r="H9" s="46">
        <v>6</v>
      </c>
      <c r="I9" s="153">
        <f>+H9*C9</f>
        <v>12000</v>
      </c>
      <c r="J9" s="177">
        <f t="shared" si="0"/>
        <v>6</v>
      </c>
      <c r="K9" s="129">
        <f t="shared" si="0"/>
        <v>12000</v>
      </c>
      <c r="L9" s="128">
        <v>0</v>
      </c>
    </row>
    <row r="10" spans="1:12" ht="22.5" customHeight="1">
      <c r="A10" s="325"/>
      <c r="B10" s="144" t="s">
        <v>66</v>
      </c>
      <c r="C10" s="50"/>
      <c r="D10" s="46">
        <f t="shared" ref="D10" si="2">D5+D6+D7+D8</f>
        <v>4475</v>
      </c>
      <c r="E10" s="153">
        <f>E5+E6+E7+E8</f>
        <v>9739000</v>
      </c>
      <c r="F10" s="157">
        <f>F5+F6+F7+F8</f>
        <v>4437</v>
      </c>
      <c r="G10" s="153">
        <f>G5+G6+G7+G8</f>
        <v>9677500</v>
      </c>
      <c r="H10" s="157">
        <f>H5+H6+H7+H8+H9</f>
        <v>4427</v>
      </c>
      <c r="I10" s="153">
        <f>I5+I6+I7+I8+I9</f>
        <v>9681900</v>
      </c>
      <c r="J10" s="90">
        <f t="shared" si="0"/>
        <v>-10</v>
      </c>
      <c r="K10" s="105">
        <f t="shared" si="0"/>
        <v>4400</v>
      </c>
      <c r="L10" s="128">
        <f t="shared" si="1"/>
        <v>0</v>
      </c>
    </row>
    <row r="11" spans="1:12" ht="22.5" customHeight="1">
      <c r="A11" s="323" t="s">
        <v>67</v>
      </c>
      <c r="B11" s="143" t="s">
        <v>68</v>
      </c>
      <c r="C11" s="50">
        <v>3600</v>
      </c>
      <c r="D11" s="46">
        <v>736</v>
      </c>
      <c r="E11" s="153">
        <f>+D11*C11</f>
        <v>2649600</v>
      </c>
      <c r="F11" s="180">
        <v>753</v>
      </c>
      <c r="G11" s="178">
        <f>C11*F11</f>
        <v>2710800</v>
      </c>
      <c r="H11" s="180">
        <v>749</v>
      </c>
      <c r="I11" s="153">
        <f>+H11*C11</f>
        <v>2696400</v>
      </c>
      <c r="J11" s="90">
        <f t="shared" si="0"/>
        <v>-4</v>
      </c>
      <c r="K11" s="105">
        <f t="shared" si="0"/>
        <v>-14400</v>
      </c>
      <c r="L11" s="128">
        <f t="shared" si="1"/>
        <v>-0.5</v>
      </c>
    </row>
    <row r="12" spans="1:12" ht="22.5" customHeight="1">
      <c r="A12" s="324"/>
      <c r="B12" s="145" t="s">
        <v>69</v>
      </c>
      <c r="C12" s="50"/>
      <c r="D12" s="46">
        <f t="shared" ref="D12" si="3">SUM(D13:D18)</f>
        <v>0</v>
      </c>
      <c r="E12" s="153">
        <f>SUM(E13:E18)</f>
        <v>0</v>
      </c>
      <c r="F12" s="46">
        <v>0</v>
      </c>
      <c r="G12" s="153">
        <f>SUM(G13:G18)</f>
        <v>0</v>
      </c>
      <c r="H12" s="46">
        <f t="shared" ref="H12" si="4">SUM(H13:H18)</f>
        <v>0</v>
      </c>
      <c r="I12" s="153">
        <f>SUM(I13:I18)</f>
        <v>0</v>
      </c>
      <c r="J12" s="90">
        <f t="shared" si="0"/>
        <v>0</v>
      </c>
      <c r="K12" s="105">
        <f t="shared" si="0"/>
        <v>0</v>
      </c>
      <c r="L12" s="154" t="s">
        <v>71</v>
      </c>
    </row>
    <row r="13" spans="1:12" ht="22.5" customHeight="1">
      <c r="A13" s="324"/>
      <c r="B13" s="146" t="s">
        <v>70</v>
      </c>
      <c r="C13" s="50">
        <v>5500</v>
      </c>
      <c r="D13" s="46">
        <v>0</v>
      </c>
      <c r="E13" s="153">
        <f t="shared" ref="E13:E18" si="5">+C13*D13</f>
        <v>0</v>
      </c>
      <c r="F13" s="46">
        <v>0</v>
      </c>
      <c r="G13" s="153">
        <f t="shared" ref="G13:G18" si="6">SUM(C13*F13)</f>
        <v>0</v>
      </c>
      <c r="H13" s="46">
        <v>0</v>
      </c>
      <c r="I13" s="153">
        <f t="shared" ref="I13:I18" si="7">+H13*C13</f>
        <v>0</v>
      </c>
      <c r="J13" s="90">
        <f t="shared" si="0"/>
        <v>0</v>
      </c>
      <c r="K13" s="105">
        <f t="shared" si="0"/>
        <v>0</v>
      </c>
      <c r="L13" s="154" t="s">
        <v>71</v>
      </c>
    </row>
    <row r="14" spans="1:12" ht="22.5" customHeight="1">
      <c r="A14" s="324"/>
      <c r="B14" s="146" t="s">
        <v>72</v>
      </c>
      <c r="C14" s="50">
        <v>6900</v>
      </c>
      <c r="D14" s="46">
        <v>0</v>
      </c>
      <c r="E14" s="153">
        <f t="shared" si="5"/>
        <v>0</v>
      </c>
      <c r="F14" s="46">
        <v>0</v>
      </c>
      <c r="G14" s="153">
        <f t="shared" si="6"/>
        <v>0</v>
      </c>
      <c r="H14" s="46">
        <v>0</v>
      </c>
      <c r="I14" s="153">
        <f t="shared" si="7"/>
        <v>0</v>
      </c>
      <c r="J14" s="90">
        <f t="shared" si="0"/>
        <v>0</v>
      </c>
      <c r="K14" s="105">
        <f t="shared" si="0"/>
        <v>0</v>
      </c>
      <c r="L14" s="154" t="s">
        <v>71</v>
      </c>
    </row>
    <row r="15" spans="1:12" ht="22.5" customHeight="1">
      <c r="A15" s="324"/>
      <c r="B15" s="146" t="s">
        <v>73</v>
      </c>
      <c r="C15" s="50">
        <v>1800</v>
      </c>
      <c r="D15" s="46">
        <v>0</v>
      </c>
      <c r="E15" s="153">
        <f t="shared" si="5"/>
        <v>0</v>
      </c>
      <c r="F15" s="46">
        <v>0</v>
      </c>
      <c r="G15" s="153">
        <f t="shared" si="6"/>
        <v>0</v>
      </c>
      <c r="H15" s="46">
        <v>0</v>
      </c>
      <c r="I15" s="153">
        <f t="shared" si="7"/>
        <v>0</v>
      </c>
      <c r="J15" s="90">
        <f t="shared" si="0"/>
        <v>0</v>
      </c>
      <c r="K15" s="105">
        <f>+I15-G15</f>
        <v>0</v>
      </c>
      <c r="L15" s="154" t="s">
        <v>71</v>
      </c>
    </row>
    <row r="16" spans="1:12" ht="22.5" customHeight="1">
      <c r="A16" s="324"/>
      <c r="B16" s="146" t="s">
        <v>74</v>
      </c>
      <c r="C16" s="50">
        <v>3500</v>
      </c>
      <c r="D16" s="46">
        <v>0</v>
      </c>
      <c r="E16" s="153">
        <f t="shared" si="5"/>
        <v>0</v>
      </c>
      <c r="F16" s="46">
        <v>0</v>
      </c>
      <c r="G16" s="153">
        <f t="shared" si="6"/>
        <v>0</v>
      </c>
      <c r="H16" s="46">
        <v>0</v>
      </c>
      <c r="I16" s="153">
        <f t="shared" si="7"/>
        <v>0</v>
      </c>
      <c r="J16" s="90">
        <f t="shared" si="0"/>
        <v>0</v>
      </c>
      <c r="K16" s="105">
        <f t="shared" si="0"/>
        <v>0</v>
      </c>
      <c r="L16" s="154" t="s">
        <v>71</v>
      </c>
    </row>
    <row r="17" spans="1:12" ht="22.5" customHeight="1">
      <c r="A17" s="324"/>
      <c r="B17" s="146" t="s">
        <v>75</v>
      </c>
      <c r="C17" s="50">
        <v>5200</v>
      </c>
      <c r="D17" s="46">
        <v>0</v>
      </c>
      <c r="E17" s="153">
        <f t="shared" si="5"/>
        <v>0</v>
      </c>
      <c r="F17" s="46">
        <v>0</v>
      </c>
      <c r="G17" s="153">
        <f t="shared" si="6"/>
        <v>0</v>
      </c>
      <c r="H17" s="46">
        <v>0</v>
      </c>
      <c r="I17" s="153">
        <f t="shared" si="7"/>
        <v>0</v>
      </c>
      <c r="J17" s="90">
        <f t="shared" si="0"/>
        <v>0</v>
      </c>
      <c r="K17" s="105">
        <f t="shared" si="0"/>
        <v>0</v>
      </c>
      <c r="L17" s="154" t="s">
        <v>71</v>
      </c>
    </row>
    <row r="18" spans="1:12" ht="22.5" customHeight="1">
      <c r="A18" s="324"/>
      <c r="B18" s="146" t="s">
        <v>76</v>
      </c>
      <c r="C18" s="50">
        <v>8200</v>
      </c>
      <c r="D18" s="46">
        <v>0</v>
      </c>
      <c r="E18" s="153">
        <f t="shared" si="5"/>
        <v>0</v>
      </c>
      <c r="F18" s="46">
        <v>0</v>
      </c>
      <c r="G18" s="153">
        <f t="shared" si="6"/>
        <v>0</v>
      </c>
      <c r="H18" s="46">
        <v>0</v>
      </c>
      <c r="I18" s="153">
        <f t="shared" si="7"/>
        <v>0</v>
      </c>
      <c r="J18" s="90">
        <f t="shared" si="0"/>
        <v>0</v>
      </c>
      <c r="K18" s="105">
        <f t="shared" si="0"/>
        <v>0</v>
      </c>
      <c r="L18" s="154" t="s">
        <v>71</v>
      </c>
    </row>
    <row r="19" spans="1:12" ht="22.5" customHeight="1">
      <c r="A19" s="324"/>
      <c r="B19" s="145" t="s">
        <v>77</v>
      </c>
      <c r="C19" s="50"/>
      <c r="D19" s="46">
        <f t="shared" ref="D19" si="8">SUM(D20:D25)</f>
        <v>2950</v>
      </c>
      <c r="E19" s="153">
        <f t="shared" ref="E19:I19" si="9">SUM(E20:E25)</f>
        <v>30190200</v>
      </c>
      <c r="F19" s="181">
        <v>2993</v>
      </c>
      <c r="G19" s="153">
        <f t="shared" si="9"/>
        <v>30861000</v>
      </c>
      <c r="H19" s="46">
        <v>3065</v>
      </c>
      <c r="I19" s="153">
        <f t="shared" si="9"/>
        <v>32198100</v>
      </c>
      <c r="J19" s="90">
        <f t="shared" si="0"/>
        <v>72</v>
      </c>
      <c r="K19" s="105">
        <f t="shared" si="0"/>
        <v>1337100</v>
      </c>
      <c r="L19" s="128">
        <f>ROUND((I19-G19)/G19*100,1)</f>
        <v>4.3</v>
      </c>
    </row>
    <row r="20" spans="1:12" ht="22.5" customHeight="1">
      <c r="A20" s="324"/>
      <c r="B20" s="146" t="s">
        <v>70</v>
      </c>
      <c r="C20" s="147">
        <v>7200</v>
      </c>
      <c r="D20" s="46">
        <v>885</v>
      </c>
      <c r="E20" s="153">
        <f t="shared" ref="E20:E25" si="10">+D20*C20</f>
        <v>6372000</v>
      </c>
      <c r="F20" s="181">
        <v>786</v>
      </c>
      <c r="G20" s="178">
        <f t="shared" ref="G20:G25" si="11">C20*F20</f>
        <v>5659200</v>
      </c>
      <c r="H20" s="182">
        <v>650</v>
      </c>
      <c r="I20" s="153">
        <f t="shared" ref="I20:I24" si="12">+H20*C20</f>
        <v>4680000</v>
      </c>
      <c r="J20" s="90">
        <f t="shared" si="0"/>
        <v>-136</v>
      </c>
      <c r="K20" s="105">
        <f t="shared" si="0"/>
        <v>-979200</v>
      </c>
      <c r="L20" s="128">
        <f>ROUND((I20-G20)/G20*100,1)</f>
        <v>-17.3</v>
      </c>
    </row>
    <row r="21" spans="1:12" ht="22.5" customHeight="1">
      <c r="A21" s="324"/>
      <c r="B21" s="146" t="s">
        <v>72</v>
      </c>
      <c r="C21" s="147">
        <v>10800</v>
      </c>
      <c r="D21" s="46">
        <v>1343</v>
      </c>
      <c r="E21" s="153">
        <f t="shared" si="10"/>
        <v>14504400</v>
      </c>
      <c r="F21" s="181">
        <v>1469</v>
      </c>
      <c r="G21" s="178">
        <f t="shared" si="11"/>
        <v>15865200</v>
      </c>
      <c r="H21" s="182">
        <v>1655</v>
      </c>
      <c r="I21" s="153">
        <f t="shared" si="12"/>
        <v>17874000</v>
      </c>
      <c r="J21" s="90">
        <f t="shared" si="0"/>
        <v>186</v>
      </c>
      <c r="K21" s="105">
        <f t="shared" si="0"/>
        <v>2008800</v>
      </c>
      <c r="L21" s="128">
        <f>ROUND((I21-G21)/G21*100,1)</f>
        <v>12.7</v>
      </c>
    </row>
    <row r="22" spans="1:12" ht="22.5" customHeight="1">
      <c r="A22" s="324"/>
      <c r="B22" s="146" t="s">
        <v>73</v>
      </c>
      <c r="C22" s="147">
        <v>2700</v>
      </c>
      <c r="D22" s="46">
        <v>0</v>
      </c>
      <c r="E22" s="153">
        <f t="shared" si="10"/>
        <v>0</v>
      </c>
      <c r="F22" s="181">
        <v>18</v>
      </c>
      <c r="G22" s="178">
        <f t="shared" si="11"/>
        <v>48600</v>
      </c>
      <c r="H22" s="182">
        <v>15</v>
      </c>
      <c r="I22" s="153">
        <f t="shared" si="12"/>
        <v>40500</v>
      </c>
      <c r="J22" s="90">
        <f t="shared" ref="J22:K37" si="13">+H22-F22</f>
        <v>-3</v>
      </c>
      <c r="K22" s="105">
        <f t="shared" si="13"/>
        <v>-8100</v>
      </c>
      <c r="L22" s="154" t="s">
        <v>71</v>
      </c>
    </row>
    <row r="23" spans="1:12" ht="22.5" customHeight="1">
      <c r="A23" s="324"/>
      <c r="B23" s="146" t="s">
        <v>74</v>
      </c>
      <c r="C23" s="147">
        <v>5400</v>
      </c>
      <c r="D23" s="46">
        <v>0</v>
      </c>
      <c r="E23" s="153">
        <f t="shared" si="10"/>
        <v>0</v>
      </c>
      <c r="F23" s="46">
        <v>0</v>
      </c>
      <c r="G23" s="153">
        <f t="shared" si="11"/>
        <v>0</v>
      </c>
      <c r="H23" s="46">
        <v>0</v>
      </c>
      <c r="I23" s="153">
        <f t="shared" si="12"/>
        <v>0</v>
      </c>
      <c r="J23" s="90">
        <f t="shared" si="13"/>
        <v>0</v>
      </c>
      <c r="K23" s="105">
        <f t="shared" si="13"/>
        <v>0</v>
      </c>
      <c r="L23" s="154" t="s">
        <v>71</v>
      </c>
    </row>
    <row r="24" spans="1:12" ht="22.5" customHeight="1">
      <c r="A24" s="324"/>
      <c r="B24" s="146" t="s">
        <v>75</v>
      </c>
      <c r="C24" s="147">
        <v>8100</v>
      </c>
      <c r="D24" s="46">
        <v>0</v>
      </c>
      <c r="E24" s="153">
        <f t="shared" si="10"/>
        <v>0</v>
      </c>
      <c r="F24" s="46">
        <v>0</v>
      </c>
      <c r="G24" s="153">
        <f t="shared" si="11"/>
        <v>0</v>
      </c>
      <c r="H24" s="46">
        <v>0</v>
      </c>
      <c r="I24" s="153">
        <f t="shared" si="12"/>
        <v>0</v>
      </c>
      <c r="J24" s="90">
        <f t="shared" si="13"/>
        <v>0</v>
      </c>
      <c r="K24" s="105">
        <f t="shared" si="13"/>
        <v>0</v>
      </c>
      <c r="L24" s="154" t="s">
        <v>71</v>
      </c>
    </row>
    <row r="25" spans="1:12" ht="22.5" customHeight="1">
      <c r="A25" s="324"/>
      <c r="B25" s="146" t="s">
        <v>76</v>
      </c>
      <c r="C25" s="147">
        <v>12900</v>
      </c>
      <c r="D25" s="46">
        <v>722</v>
      </c>
      <c r="E25" s="153">
        <f t="shared" si="10"/>
        <v>9313800</v>
      </c>
      <c r="F25" s="181">
        <v>720</v>
      </c>
      <c r="G25" s="178">
        <f t="shared" si="11"/>
        <v>9288000</v>
      </c>
      <c r="H25" s="182">
        <v>745</v>
      </c>
      <c r="I25" s="153">
        <v>9603600</v>
      </c>
      <c r="J25" s="90">
        <f t="shared" si="13"/>
        <v>25</v>
      </c>
      <c r="K25" s="105">
        <f t="shared" si="13"/>
        <v>315600</v>
      </c>
      <c r="L25" s="128">
        <f t="shared" ref="L25:L45" si="14">ROUND((I25-G25)/G25*100,1)</f>
        <v>3.4</v>
      </c>
    </row>
    <row r="26" spans="1:12" ht="22.5" customHeight="1">
      <c r="A26" s="324"/>
      <c r="B26" s="143" t="s">
        <v>78</v>
      </c>
      <c r="C26" s="50"/>
      <c r="D26" s="46">
        <f t="shared" ref="D26" si="15">SUM(D27:D32)</f>
        <v>1139</v>
      </c>
      <c r="E26" s="153">
        <f t="shared" ref="E26:I26" si="16">SUM(E27:E32)</f>
        <v>5793000</v>
      </c>
      <c r="F26" s="46">
        <f t="shared" si="16"/>
        <v>1173</v>
      </c>
      <c r="G26" s="153">
        <f t="shared" si="16"/>
        <v>6009000</v>
      </c>
      <c r="H26" s="46">
        <f t="shared" si="16"/>
        <v>1205</v>
      </c>
      <c r="I26" s="153">
        <f t="shared" si="16"/>
        <v>6208900</v>
      </c>
      <c r="J26" s="90">
        <f>+H26-F26</f>
        <v>32</v>
      </c>
      <c r="K26" s="105">
        <f>+I26-G26</f>
        <v>199900</v>
      </c>
      <c r="L26" s="128">
        <f t="shared" si="14"/>
        <v>3.3</v>
      </c>
    </row>
    <row r="27" spans="1:12" ht="22.5" customHeight="1">
      <c r="A27" s="324"/>
      <c r="B27" s="146" t="s">
        <v>70</v>
      </c>
      <c r="C27" s="50">
        <v>4000</v>
      </c>
      <c r="D27" s="46">
        <v>292</v>
      </c>
      <c r="E27" s="153">
        <f t="shared" ref="E27:E32" si="17">+D27*C27</f>
        <v>1168000</v>
      </c>
      <c r="F27" s="181">
        <v>242</v>
      </c>
      <c r="G27" s="178">
        <f t="shared" ref="G27:G32" si="18">C27*F27</f>
        <v>968000</v>
      </c>
      <c r="H27" s="182">
        <v>194</v>
      </c>
      <c r="I27" s="153">
        <f t="shared" ref="I27:I32" si="19">+H27*C27</f>
        <v>776000</v>
      </c>
      <c r="J27" s="90">
        <f t="shared" si="13"/>
        <v>-48</v>
      </c>
      <c r="K27" s="105">
        <f>+I27-G27</f>
        <v>-192000</v>
      </c>
      <c r="L27" s="128">
        <f t="shared" si="14"/>
        <v>-19.8</v>
      </c>
    </row>
    <row r="28" spans="1:12" ht="22.5" customHeight="1">
      <c r="A28" s="324"/>
      <c r="B28" s="146" t="s">
        <v>72</v>
      </c>
      <c r="C28" s="50">
        <v>5000</v>
      </c>
      <c r="D28" s="46">
        <v>457</v>
      </c>
      <c r="E28" s="153">
        <f t="shared" si="17"/>
        <v>2285000</v>
      </c>
      <c r="F28" s="181">
        <v>545</v>
      </c>
      <c r="G28" s="178">
        <f t="shared" si="18"/>
        <v>2725000</v>
      </c>
      <c r="H28" s="182">
        <v>619</v>
      </c>
      <c r="I28" s="153">
        <f t="shared" si="19"/>
        <v>3095000</v>
      </c>
      <c r="J28" s="90">
        <f t="shared" si="13"/>
        <v>74</v>
      </c>
      <c r="K28" s="105">
        <f t="shared" si="13"/>
        <v>370000</v>
      </c>
      <c r="L28" s="128">
        <f>ROUND((I28-G28)/G28*100,1)</f>
        <v>13.6</v>
      </c>
    </row>
    <row r="29" spans="1:12" ht="22.5" customHeight="1">
      <c r="A29" s="324"/>
      <c r="B29" s="148" t="s">
        <v>73</v>
      </c>
      <c r="C29" s="50">
        <v>1300</v>
      </c>
      <c r="D29" s="46">
        <v>0</v>
      </c>
      <c r="E29" s="153">
        <f t="shared" si="17"/>
        <v>0</v>
      </c>
      <c r="F29" s="46">
        <v>0</v>
      </c>
      <c r="G29" s="178">
        <f t="shared" si="18"/>
        <v>0</v>
      </c>
      <c r="H29" s="182">
        <v>3</v>
      </c>
      <c r="I29" s="153">
        <f t="shared" si="19"/>
        <v>3900</v>
      </c>
      <c r="J29" s="90">
        <f t="shared" si="13"/>
        <v>3</v>
      </c>
      <c r="K29" s="105">
        <f>+I29-G29</f>
        <v>3900</v>
      </c>
      <c r="L29" s="154" t="s">
        <v>71</v>
      </c>
    </row>
    <row r="30" spans="1:12" ht="22.5" customHeight="1">
      <c r="A30" s="324"/>
      <c r="B30" s="148" t="s">
        <v>74</v>
      </c>
      <c r="C30" s="50">
        <v>2500</v>
      </c>
      <c r="D30" s="46">
        <v>0</v>
      </c>
      <c r="E30" s="153">
        <f t="shared" si="17"/>
        <v>0</v>
      </c>
      <c r="F30" s="46">
        <v>0</v>
      </c>
      <c r="G30" s="153">
        <f t="shared" si="18"/>
        <v>0</v>
      </c>
      <c r="H30" s="46">
        <v>0</v>
      </c>
      <c r="I30" s="153">
        <f t="shared" si="19"/>
        <v>0</v>
      </c>
      <c r="J30" s="90">
        <f t="shared" si="13"/>
        <v>0</v>
      </c>
      <c r="K30" s="105">
        <f t="shared" si="13"/>
        <v>0</v>
      </c>
      <c r="L30" s="154" t="s">
        <v>71</v>
      </c>
    </row>
    <row r="31" spans="1:12" ht="22.5" customHeight="1">
      <c r="A31" s="324"/>
      <c r="B31" s="148" t="s">
        <v>75</v>
      </c>
      <c r="C31" s="50">
        <v>3800</v>
      </c>
      <c r="D31" s="46">
        <v>0</v>
      </c>
      <c r="E31" s="153">
        <f t="shared" si="17"/>
        <v>0</v>
      </c>
      <c r="F31" s="46">
        <v>0</v>
      </c>
      <c r="G31" s="153">
        <f t="shared" si="18"/>
        <v>0</v>
      </c>
      <c r="H31" s="46">
        <v>0</v>
      </c>
      <c r="I31" s="153">
        <f t="shared" si="19"/>
        <v>0</v>
      </c>
      <c r="J31" s="90">
        <f t="shared" si="13"/>
        <v>0</v>
      </c>
      <c r="K31" s="105">
        <f t="shared" si="13"/>
        <v>0</v>
      </c>
      <c r="L31" s="154" t="s">
        <v>71</v>
      </c>
    </row>
    <row r="32" spans="1:12" ht="22.5" customHeight="1">
      <c r="A32" s="324"/>
      <c r="B32" s="148" t="s">
        <v>76</v>
      </c>
      <c r="C32" s="50">
        <v>6000</v>
      </c>
      <c r="D32" s="46">
        <v>390</v>
      </c>
      <c r="E32" s="153">
        <f t="shared" si="17"/>
        <v>2340000</v>
      </c>
      <c r="F32" s="181">
        <v>386</v>
      </c>
      <c r="G32" s="178">
        <f t="shared" si="18"/>
        <v>2316000</v>
      </c>
      <c r="H32" s="182">
        <v>389</v>
      </c>
      <c r="I32" s="153">
        <f t="shared" si="19"/>
        <v>2334000</v>
      </c>
      <c r="J32" s="90">
        <f t="shared" si="13"/>
        <v>3</v>
      </c>
      <c r="K32" s="105">
        <f t="shared" si="13"/>
        <v>18000</v>
      </c>
      <c r="L32" s="128">
        <f>ROUND((I32-G32)/G32*100,1)</f>
        <v>0.8</v>
      </c>
    </row>
    <row r="33" spans="1:12" ht="22.5" customHeight="1">
      <c r="A33" s="324"/>
      <c r="B33" s="149" t="s">
        <v>79</v>
      </c>
      <c r="C33" s="50"/>
      <c r="D33" s="46">
        <f t="shared" ref="D33" si="20">SUM(D34:D39)</f>
        <v>100</v>
      </c>
      <c r="E33" s="153">
        <f t="shared" ref="E33:I33" si="21">SUM(E34:E39)</f>
        <v>371400</v>
      </c>
      <c r="F33" s="46">
        <f t="shared" si="21"/>
        <v>110</v>
      </c>
      <c r="G33" s="153">
        <f t="shared" si="21"/>
        <v>410100</v>
      </c>
      <c r="H33" s="46">
        <f t="shared" si="21"/>
        <v>103</v>
      </c>
      <c r="I33" s="153">
        <f t="shared" si="21"/>
        <v>394400</v>
      </c>
      <c r="J33" s="90">
        <f t="shared" si="13"/>
        <v>-7</v>
      </c>
      <c r="K33" s="105">
        <f t="shared" si="13"/>
        <v>-15700</v>
      </c>
      <c r="L33" s="128">
        <f>ROUND((I33-G33)/G33*100,1)</f>
        <v>-3.8</v>
      </c>
    </row>
    <row r="34" spans="1:12" ht="22.5" customHeight="1">
      <c r="A34" s="324"/>
      <c r="B34" s="146" t="s">
        <v>70</v>
      </c>
      <c r="C34" s="50">
        <v>3000</v>
      </c>
      <c r="D34" s="46">
        <v>37</v>
      </c>
      <c r="E34" s="153">
        <f t="shared" ref="E34:E39" si="22">+D34*C34</f>
        <v>111000</v>
      </c>
      <c r="F34" s="181">
        <v>37</v>
      </c>
      <c r="G34" s="178">
        <f t="shared" ref="G34:G39" si="23">C34*F34</f>
        <v>111000</v>
      </c>
      <c r="H34" s="182">
        <v>26</v>
      </c>
      <c r="I34" s="153">
        <f t="shared" ref="I34:I39" si="24">+H34*C34</f>
        <v>78000</v>
      </c>
      <c r="J34" s="90">
        <f t="shared" si="13"/>
        <v>-11</v>
      </c>
      <c r="K34" s="105">
        <f t="shared" si="13"/>
        <v>-33000</v>
      </c>
      <c r="L34" s="128">
        <f>ROUND((I34-G34)/G34*100,1)</f>
        <v>-29.7</v>
      </c>
    </row>
    <row r="35" spans="1:12" ht="22.5" customHeight="1">
      <c r="A35" s="324"/>
      <c r="B35" s="146" t="s">
        <v>72</v>
      </c>
      <c r="C35" s="50">
        <v>3800</v>
      </c>
      <c r="D35" s="46">
        <v>33</v>
      </c>
      <c r="E35" s="153">
        <f t="shared" si="22"/>
        <v>125400</v>
      </c>
      <c r="F35" s="181">
        <v>42</v>
      </c>
      <c r="G35" s="178">
        <f t="shared" si="23"/>
        <v>159600</v>
      </c>
      <c r="H35" s="182">
        <v>43</v>
      </c>
      <c r="I35" s="153">
        <f t="shared" si="24"/>
        <v>163400</v>
      </c>
      <c r="J35" s="90">
        <f t="shared" si="13"/>
        <v>1</v>
      </c>
      <c r="K35" s="105">
        <f t="shared" si="13"/>
        <v>3800</v>
      </c>
      <c r="L35" s="128">
        <f t="shared" si="14"/>
        <v>2.4</v>
      </c>
    </row>
    <row r="36" spans="1:12" ht="22.5" customHeight="1">
      <c r="A36" s="324"/>
      <c r="B36" s="148" t="s">
        <v>73</v>
      </c>
      <c r="C36" s="50">
        <v>1000</v>
      </c>
      <c r="D36" s="46">
        <v>0</v>
      </c>
      <c r="E36" s="153">
        <f t="shared" si="22"/>
        <v>0</v>
      </c>
      <c r="F36" s="46">
        <v>0</v>
      </c>
      <c r="G36" s="153">
        <f t="shared" si="23"/>
        <v>0</v>
      </c>
      <c r="H36" s="46">
        <v>0</v>
      </c>
      <c r="I36" s="153">
        <f t="shared" si="24"/>
        <v>0</v>
      </c>
      <c r="J36" s="90">
        <f t="shared" si="13"/>
        <v>0</v>
      </c>
      <c r="K36" s="105">
        <f t="shared" si="13"/>
        <v>0</v>
      </c>
      <c r="L36" s="154" t="s">
        <v>71</v>
      </c>
    </row>
    <row r="37" spans="1:12" ht="22.5" customHeight="1">
      <c r="A37" s="324"/>
      <c r="B37" s="148" t="s">
        <v>74</v>
      </c>
      <c r="C37" s="50">
        <v>1900</v>
      </c>
      <c r="D37" s="46">
        <v>0</v>
      </c>
      <c r="E37" s="153">
        <f t="shared" si="22"/>
        <v>0</v>
      </c>
      <c r="F37" s="46">
        <v>0</v>
      </c>
      <c r="G37" s="153">
        <f t="shared" si="23"/>
        <v>0</v>
      </c>
      <c r="H37" s="46">
        <v>0</v>
      </c>
      <c r="I37" s="153">
        <f t="shared" si="24"/>
        <v>0</v>
      </c>
      <c r="J37" s="90">
        <f t="shared" si="13"/>
        <v>0</v>
      </c>
      <c r="K37" s="105">
        <f t="shared" si="13"/>
        <v>0</v>
      </c>
      <c r="L37" s="154" t="s">
        <v>71</v>
      </c>
    </row>
    <row r="38" spans="1:12" ht="22.5" customHeight="1">
      <c r="A38" s="324"/>
      <c r="B38" s="148" t="s">
        <v>75</v>
      </c>
      <c r="C38" s="50">
        <v>2900</v>
      </c>
      <c r="D38" s="46">
        <v>0</v>
      </c>
      <c r="E38" s="153">
        <f t="shared" si="22"/>
        <v>0</v>
      </c>
      <c r="F38" s="46">
        <v>0</v>
      </c>
      <c r="G38" s="153">
        <f t="shared" si="23"/>
        <v>0</v>
      </c>
      <c r="H38" s="46">
        <v>0</v>
      </c>
      <c r="I38" s="153">
        <f t="shared" si="24"/>
        <v>0</v>
      </c>
      <c r="J38" s="90">
        <f t="shared" ref="J38:K45" si="25">+H38-F38</f>
        <v>0</v>
      </c>
      <c r="K38" s="105">
        <f t="shared" si="25"/>
        <v>0</v>
      </c>
      <c r="L38" s="154" t="s">
        <v>71</v>
      </c>
    </row>
    <row r="39" spans="1:12" ht="22.5" customHeight="1">
      <c r="A39" s="324"/>
      <c r="B39" s="148" t="s">
        <v>76</v>
      </c>
      <c r="C39" s="50">
        <v>4500</v>
      </c>
      <c r="D39" s="46">
        <v>30</v>
      </c>
      <c r="E39" s="153">
        <f t="shared" si="22"/>
        <v>135000</v>
      </c>
      <c r="F39" s="181">
        <v>31</v>
      </c>
      <c r="G39" s="178">
        <f t="shared" si="23"/>
        <v>139500</v>
      </c>
      <c r="H39" s="182">
        <v>34</v>
      </c>
      <c r="I39" s="153">
        <f t="shared" si="24"/>
        <v>153000</v>
      </c>
      <c r="J39" s="90">
        <f t="shared" si="25"/>
        <v>3</v>
      </c>
      <c r="K39" s="105">
        <f t="shared" si="25"/>
        <v>13500</v>
      </c>
      <c r="L39" s="128">
        <f t="shared" si="14"/>
        <v>9.6999999999999993</v>
      </c>
    </row>
    <row r="40" spans="1:12" ht="22.5" customHeight="1">
      <c r="A40" s="325"/>
      <c r="B40" s="144" t="s">
        <v>66</v>
      </c>
      <c r="C40" s="50"/>
      <c r="D40" s="47">
        <f t="shared" ref="D40" si="26">D11+D19+D26+D33+D12</f>
        <v>4925</v>
      </c>
      <c r="E40" s="155">
        <f t="shared" ref="E40:I40" si="27">E11+E19+E26+E33+E12</f>
        <v>39004200</v>
      </c>
      <c r="F40" s="183">
        <f t="shared" si="27"/>
        <v>5029</v>
      </c>
      <c r="G40" s="155">
        <f t="shared" si="27"/>
        <v>39990900</v>
      </c>
      <c r="H40" s="183">
        <f t="shared" si="27"/>
        <v>5122</v>
      </c>
      <c r="I40" s="155">
        <f t="shared" si="27"/>
        <v>41497800</v>
      </c>
      <c r="J40" s="90">
        <f t="shared" si="25"/>
        <v>93</v>
      </c>
      <c r="K40" s="105">
        <f t="shared" si="25"/>
        <v>1506900</v>
      </c>
      <c r="L40" s="128">
        <f t="shared" si="14"/>
        <v>3.8</v>
      </c>
    </row>
    <row r="41" spans="1:12" ht="22.5" customHeight="1">
      <c r="A41" s="326" t="s">
        <v>80</v>
      </c>
      <c r="B41" s="322"/>
      <c r="C41" s="50">
        <v>6000</v>
      </c>
      <c r="D41" s="46">
        <v>635</v>
      </c>
      <c r="E41" s="153">
        <f>+D41*C41</f>
        <v>3810000</v>
      </c>
      <c r="F41" s="185">
        <v>635</v>
      </c>
      <c r="G41" s="178">
        <f>C41*F41</f>
        <v>3810000</v>
      </c>
      <c r="H41" s="185">
        <v>665</v>
      </c>
      <c r="I41" s="153">
        <f>H41*C41</f>
        <v>3990000</v>
      </c>
      <c r="J41" s="90">
        <f t="shared" si="25"/>
        <v>30</v>
      </c>
      <c r="K41" s="105">
        <f t="shared" si="25"/>
        <v>180000</v>
      </c>
      <c r="L41" s="128">
        <f t="shared" si="14"/>
        <v>4.7</v>
      </c>
    </row>
    <row r="42" spans="1:12" ht="22.5" customHeight="1">
      <c r="A42" s="323" t="s">
        <v>81</v>
      </c>
      <c r="B42" s="150" t="s">
        <v>82</v>
      </c>
      <c r="C42" s="50">
        <v>2400</v>
      </c>
      <c r="D42" s="46">
        <v>17</v>
      </c>
      <c r="E42" s="153">
        <f>+D42*C42</f>
        <v>40800</v>
      </c>
      <c r="F42" s="180">
        <v>16</v>
      </c>
      <c r="G42" s="178">
        <f>C42*F42</f>
        <v>38400</v>
      </c>
      <c r="H42" s="180">
        <v>15</v>
      </c>
      <c r="I42" s="153">
        <f>+H42*C42</f>
        <v>36000</v>
      </c>
      <c r="J42" s="90">
        <f t="shared" si="25"/>
        <v>-1</v>
      </c>
      <c r="K42" s="105">
        <f t="shared" si="25"/>
        <v>-2400</v>
      </c>
      <c r="L42" s="128">
        <f t="shared" si="14"/>
        <v>-6.3</v>
      </c>
    </row>
    <row r="43" spans="1:12" ht="22.5" customHeight="1">
      <c r="A43" s="324"/>
      <c r="B43" s="149" t="s">
        <v>83</v>
      </c>
      <c r="C43" s="151">
        <v>5900</v>
      </c>
      <c r="D43" s="46">
        <v>14</v>
      </c>
      <c r="E43" s="153">
        <f>+D43*C43</f>
        <v>82600</v>
      </c>
      <c r="F43" s="175">
        <v>14</v>
      </c>
      <c r="G43" s="184">
        <f>C43*F43</f>
        <v>82600</v>
      </c>
      <c r="H43" s="180">
        <v>14</v>
      </c>
      <c r="I43" s="153">
        <f>+H43*C43</f>
        <v>82600</v>
      </c>
      <c r="J43" s="90">
        <f t="shared" si="25"/>
        <v>0</v>
      </c>
      <c r="K43" s="105">
        <f t="shared" si="25"/>
        <v>0</v>
      </c>
      <c r="L43" s="128">
        <f t="shared" si="14"/>
        <v>0</v>
      </c>
    </row>
    <row r="44" spans="1:12" ht="22.5" customHeight="1">
      <c r="A44" s="325"/>
      <c r="B44" s="144" t="s">
        <v>66</v>
      </c>
      <c r="C44" s="151"/>
      <c r="D44" s="157">
        <f>D42+D43</f>
        <v>31</v>
      </c>
      <c r="E44" s="153">
        <f>SUM(E42:E43)</f>
        <v>123400</v>
      </c>
      <c r="F44" s="157">
        <f>F42+F43</f>
        <v>30</v>
      </c>
      <c r="G44" s="156">
        <f>SUM(G42:G43)</f>
        <v>121000</v>
      </c>
      <c r="H44" s="157">
        <f>H42+H43</f>
        <v>29</v>
      </c>
      <c r="I44" s="156">
        <f>SUM(I42:I43)</f>
        <v>118600</v>
      </c>
      <c r="J44" s="90">
        <f t="shared" si="25"/>
        <v>-1</v>
      </c>
      <c r="K44" s="105">
        <f t="shared" si="25"/>
        <v>-2400</v>
      </c>
      <c r="L44" s="128">
        <f t="shared" si="14"/>
        <v>-2</v>
      </c>
    </row>
    <row r="45" spans="1:12" ht="22.5" customHeight="1">
      <c r="A45" s="326" t="s">
        <v>84</v>
      </c>
      <c r="B45" s="322"/>
      <c r="C45" s="50"/>
      <c r="D45" s="46">
        <f t="shared" ref="D45" si="28">D10+D40+D41+D44</f>
        <v>10066</v>
      </c>
      <c r="E45" s="153">
        <f t="shared" ref="E45:I45" si="29">E10+E40+E41+E44</f>
        <v>52676600</v>
      </c>
      <c r="F45" s="46">
        <f t="shared" si="29"/>
        <v>10131</v>
      </c>
      <c r="G45" s="153">
        <f t="shared" si="29"/>
        <v>53599400</v>
      </c>
      <c r="H45" s="46">
        <f t="shared" si="29"/>
        <v>10243</v>
      </c>
      <c r="I45" s="153">
        <f t="shared" si="29"/>
        <v>55288300</v>
      </c>
      <c r="J45" s="90">
        <f t="shared" si="25"/>
        <v>112</v>
      </c>
      <c r="K45" s="105">
        <f t="shared" si="25"/>
        <v>1688900</v>
      </c>
      <c r="L45" s="128">
        <f t="shared" si="14"/>
        <v>3.2</v>
      </c>
    </row>
    <row r="46" spans="1:12" ht="6" customHeight="1">
      <c r="A46" s="152"/>
      <c r="B46" s="152"/>
      <c r="C46" s="101"/>
      <c r="D46" s="101"/>
      <c r="E46" s="101"/>
      <c r="F46" s="101"/>
      <c r="G46" s="101"/>
      <c r="H46" s="101"/>
      <c r="I46" s="101"/>
      <c r="J46" s="107"/>
      <c r="K46" s="107"/>
      <c r="L46" s="107"/>
    </row>
    <row r="47" spans="1:12" ht="13"/>
    <row r="48" spans="1:12" ht="13"/>
    <row r="49" spans="12:12" ht="13"/>
    <row r="51" spans="12:12" ht="33" customHeight="1">
      <c r="L51" s="137"/>
    </row>
  </sheetData>
  <mergeCells count="11">
    <mergeCell ref="A5:A10"/>
    <mergeCell ref="A11:A40"/>
    <mergeCell ref="A41:B41"/>
    <mergeCell ref="A42:A44"/>
    <mergeCell ref="A45:B45"/>
    <mergeCell ref="J2:L2"/>
    <mergeCell ref="C3:C4"/>
    <mergeCell ref="D3:E3"/>
    <mergeCell ref="F3:G3"/>
    <mergeCell ref="H3:I3"/>
    <mergeCell ref="J3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町税決算額状況</vt:lpstr>
      <vt:lpstr>町税の推移</vt:lpstr>
      <vt:lpstr>町税調定額（1）</vt:lpstr>
      <vt:lpstr>町税調定額（2）</vt:lpstr>
      <vt:lpstr>納税義務者数の推移</vt:lpstr>
      <vt:lpstr>給与収入金額の状況</vt:lpstr>
      <vt:lpstr>法人税割件数表</vt:lpstr>
      <vt:lpstr>固定資産税</vt:lpstr>
      <vt:lpstr>軽自動車税課税台数表</vt:lpstr>
      <vt:lpstr>たばこ税</vt:lpstr>
      <vt:lpstr>たばこ税!Print_Area</vt:lpstr>
      <vt:lpstr>給与収入金額の状況!Print_Area</vt:lpstr>
      <vt:lpstr>軽自動車税課税台数表!Print_Area</vt:lpstr>
      <vt:lpstr>固定資産税!Print_Area</vt:lpstr>
      <vt:lpstr>町税の推移!Print_Area</vt:lpstr>
      <vt:lpstr>町税決算額状況!Print_Area</vt:lpstr>
      <vt:lpstr>'町税調定額（2）'!Print_Area</vt:lpstr>
      <vt:lpstr>納税義務者数の推移!Print_Area</vt:lpstr>
      <vt:lpstr>法人税割件数表!Print_Area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税務課</cp:lastModifiedBy>
  <cp:lastPrinted>2026-01-20T01:45:23Z</cp:lastPrinted>
  <dcterms:created xsi:type="dcterms:W3CDTF">2023-10-24T04:18:39Z</dcterms:created>
  <dcterms:modified xsi:type="dcterms:W3CDTF">2026-01-21T00:33:50Z</dcterms:modified>
</cp:coreProperties>
</file>