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政策課\【オープンデータ】\データ提出\税務課　※提出遅延\"/>
    </mc:Choice>
  </mc:AlternateContent>
  <xr:revisionPtr revIDLastSave="0" documentId="8_{3E6BAF06-57A2-4A6C-B9BA-60E61FEA2A8C}" xr6:coauthVersionLast="47" xr6:coauthVersionMax="47" xr10:uidLastSave="{00000000-0000-0000-0000-000000000000}"/>
  <bookViews>
    <workbookView xWindow="-120" yWindow="-120" windowWidth="29040" windowHeight="15840" tabRatio="1000" xr2:uid="{2008DD39-F937-4F92-BB14-7DDF40D08913}"/>
  </bookViews>
  <sheets>
    <sheet name="町税決算額状況" sheetId="1" r:id="rId1"/>
    <sheet name="町税の推移" sheetId="2" r:id="rId2"/>
    <sheet name="町税調定額（1）" sheetId="7" r:id="rId3"/>
    <sheet name="町税調定額（2）" sheetId="8" r:id="rId4"/>
    <sheet name="納税義務者数の推移" sheetId="3" r:id="rId5"/>
    <sheet name="総所得金額の状況" sheetId="4" r:id="rId6"/>
    <sheet name="法人税割件数表" sheetId="5" r:id="rId7"/>
    <sheet name="固定資産税" sheetId="10" r:id="rId8"/>
    <sheet name="軽自動車税課税台数表" sheetId="6" r:id="rId9"/>
    <sheet name="たばこ税" sheetId="11" r:id="rId10"/>
  </sheets>
  <definedNames>
    <definedName name="_xlnm.Print_Area" localSheetId="9">たばこ税!$A$1:$Q$21</definedName>
    <definedName name="_xlnm.Print_Area" localSheetId="8">軽自動車税課税台数表!$A$1:$L$48</definedName>
    <definedName name="_xlnm.Print_Area" localSheetId="7">固定資産税!$A$1:$F$27</definedName>
    <definedName name="_xlnm.Print_Area" localSheetId="5">総所得金額の状況!$A$1:$I$11</definedName>
    <definedName name="_xlnm.Print_Area" localSheetId="1">町税の推移!$A$1:$K$39</definedName>
    <definedName name="_xlnm.Print_Area" localSheetId="0">町税決算額状況!$A$1:$J$37</definedName>
    <definedName name="_xlnm.Print_Area" localSheetId="3">'町税調定額（2）'!$A$1:$I$33</definedName>
    <definedName name="_xlnm.Print_Area" localSheetId="4">納税義務者数の推移!$A$1:$H$30</definedName>
    <definedName name="_xlnm.Print_Area" localSheetId="6">法人税割件数表!$A$1:$E$26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1" i="11" l="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7" i="11"/>
  <c r="Q6" i="11"/>
  <c r="F19" i="10"/>
  <c r="D19" i="10"/>
  <c r="C19" i="10"/>
  <c r="F18" i="10"/>
  <c r="D18" i="10"/>
  <c r="C18" i="10"/>
  <c r="F17" i="10"/>
  <c r="D17" i="10"/>
  <c r="C17" i="10"/>
  <c r="F16" i="10"/>
  <c r="E16" i="10"/>
  <c r="D16" i="10"/>
  <c r="C16" i="10"/>
  <c r="F15" i="10"/>
  <c r="D15" i="10"/>
  <c r="C15" i="10"/>
  <c r="E14" i="10"/>
  <c r="E13" i="10"/>
  <c r="E12" i="10"/>
  <c r="E11" i="10"/>
  <c r="E10" i="10"/>
  <c r="E9" i="10"/>
  <c r="E19" i="10" s="1"/>
  <c r="E8" i="10"/>
  <c r="E18" i="10" s="1"/>
  <c r="E7" i="10"/>
  <c r="E17" i="10" s="1"/>
  <c r="E6" i="10"/>
  <c r="E5" i="10"/>
  <c r="E15" i="10" s="1"/>
  <c r="G33" i="8"/>
  <c r="I33" i="8" s="1"/>
  <c r="E33" i="8"/>
  <c r="F33" i="8" s="1"/>
  <c r="I32" i="8"/>
  <c r="H32" i="8"/>
  <c r="F32" i="8"/>
  <c r="I31" i="8"/>
  <c r="H31" i="8"/>
  <c r="F31" i="8"/>
  <c r="I30" i="8"/>
  <c r="H30" i="8"/>
  <c r="F30" i="8"/>
  <c r="I29" i="8"/>
  <c r="H29" i="8"/>
  <c r="G29" i="8"/>
  <c r="E29" i="8"/>
  <c r="F29" i="8" s="1"/>
  <c r="I24" i="8"/>
  <c r="H24" i="8"/>
  <c r="F24" i="8"/>
  <c r="G19" i="8"/>
  <c r="I19" i="8" s="1"/>
  <c r="F19" i="8"/>
  <c r="E19" i="8"/>
  <c r="C19" i="8"/>
  <c r="I18" i="8"/>
  <c r="H18" i="8"/>
  <c r="F18" i="8"/>
  <c r="I17" i="8"/>
  <c r="H17" i="8"/>
  <c r="F17" i="8"/>
  <c r="I16" i="8"/>
  <c r="H16" i="8"/>
  <c r="F16" i="8"/>
  <c r="I10" i="8"/>
  <c r="H10" i="8"/>
  <c r="F10" i="8"/>
  <c r="G9" i="8"/>
  <c r="G11" i="8" s="1"/>
  <c r="I8" i="8"/>
  <c r="H8" i="8"/>
  <c r="F8" i="8"/>
  <c r="I7" i="8"/>
  <c r="H7" i="8"/>
  <c r="F7" i="8"/>
  <c r="I6" i="8"/>
  <c r="H6" i="8"/>
  <c r="F6" i="8"/>
  <c r="I5" i="8"/>
  <c r="H5" i="8"/>
  <c r="F5" i="8"/>
  <c r="I4" i="8"/>
  <c r="H4" i="8"/>
  <c r="G4" i="8"/>
  <c r="E4" i="8"/>
  <c r="E9" i="8" s="1"/>
  <c r="E21" i="7"/>
  <c r="F21" i="7" s="1"/>
  <c r="I20" i="7"/>
  <c r="H20" i="7"/>
  <c r="F20" i="7"/>
  <c r="I19" i="7"/>
  <c r="H19" i="7"/>
  <c r="F19" i="7"/>
  <c r="I18" i="7"/>
  <c r="H18" i="7"/>
  <c r="F18" i="7"/>
  <c r="H17" i="7"/>
  <c r="G17" i="7"/>
  <c r="G21" i="7" s="1"/>
  <c r="F17" i="7"/>
  <c r="E17" i="7"/>
  <c r="G11" i="7"/>
  <c r="I11" i="7" s="1"/>
  <c r="E11" i="7"/>
  <c r="F11" i="7" s="1"/>
  <c r="I10" i="7"/>
  <c r="H10" i="7"/>
  <c r="F10" i="7"/>
  <c r="I9" i="7"/>
  <c r="H9" i="7"/>
  <c r="F9" i="7"/>
  <c r="I8" i="7"/>
  <c r="H8" i="7"/>
  <c r="F8" i="7"/>
  <c r="I7" i="7"/>
  <c r="H7" i="7"/>
  <c r="F7" i="7"/>
  <c r="G6" i="7"/>
  <c r="I6" i="7" s="1"/>
  <c r="E6" i="7"/>
  <c r="F6" i="7" s="1"/>
  <c r="I5" i="7"/>
  <c r="H5" i="7"/>
  <c r="F5" i="7"/>
  <c r="F9" i="8" l="1"/>
  <c r="E11" i="8"/>
  <c r="F11" i="8" s="1"/>
  <c r="I9" i="8"/>
  <c r="H9" i="8"/>
  <c r="H19" i="8"/>
  <c r="F4" i="8"/>
  <c r="H33" i="8"/>
  <c r="I21" i="7"/>
  <c r="H21" i="7"/>
  <c r="I17" i="7"/>
  <c r="H6" i="7"/>
  <c r="H11" i="7"/>
  <c r="I11" i="8" l="1"/>
  <c r="H11" i="8"/>
  <c r="D44" i="6" l="1"/>
  <c r="I43" i="6"/>
  <c r="H43" i="6"/>
  <c r="J43" i="6" s="1"/>
  <c r="F43" i="6"/>
  <c r="E43" i="6"/>
  <c r="D43" i="6"/>
  <c r="L42" i="6"/>
  <c r="J42" i="6"/>
  <c r="I42" i="6"/>
  <c r="K42" i="6" s="1"/>
  <c r="G42" i="6"/>
  <c r="E42" i="6"/>
  <c r="L41" i="6"/>
  <c r="K41" i="6"/>
  <c r="J41" i="6"/>
  <c r="I41" i="6"/>
  <c r="G41" i="6"/>
  <c r="G43" i="6" s="1"/>
  <c r="L43" i="6" s="1"/>
  <c r="E41" i="6"/>
  <c r="K40" i="6"/>
  <c r="J40" i="6"/>
  <c r="I40" i="6"/>
  <c r="G40" i="6"/>
  <c r="L40" i="6" s="1"/>
  <c r="E40" i="6"/>
  <c r="D39" i="6"/>
  <c r="J38" i="6"/>
  <c r="I38" i="6"/>
  <c r="L38" i="6" s="1"/>
  <c r="G38" i="6"/>
  <c r="E38" i="6"/>
  <c r="J37" i="6"/>
  <c r="I37" i="6"/>
  <c r="K37" i="6" s="1"/>
  <c r="G37" i="6"/>
  <c r="E37" i="6"/>
  <c r="K36" i="6"/>
  <c r="J36" i="6"/>
  <c r="I36" i="6"/>
  <c r="G36" i="6"/>
  <c r="E36" i="6"/>
  <c r="J35" i="6"/>
  <c r="I35" i="6"/>
  <c r="K35" i="6" s="1"/>
  <c r="G35" i="6"/>
  <c r="E35" i="6"/>
  <c r="L34" i="6"/>
  <c r="J34" i="6"/>
  <c r="I34" i="6"/>
  <c r="K34" i="6" s="1"/>
  <c r="G34" i="6"/>
  <c r="E34" i="6"/>
  <c r="L33" i="6"/>
  <c r="K33" i="6"/>
  <c r="J33" i="6"/>
  <c r="I33" i="6"/>
  <c r="I32" i="6" s="1"/>
  <c r="G33" i="6"/>
  <c r="G32" i="6" s="1"/>
  <c r="E33" i="6"/>
  <c r="E32" i="6" s="1"/>
  <c r="J32" i="6"/>
  <c r="H32" i="6"/>
  <c r="F32" i="6"/>
  <c r="D32" i="6"/>
  <c r="L31" i="6"/>
  <c r="K31" i="6"/>
  <c r="J31" i="6"/>
  <c r="I31" i="6"/>
  <c r="G31" i="6"/>
  <c r="E31" i="6"/>
  <c r="J30" i="6"/>
  <c r="I30" i="6"/>
  <c r="L30" i="6" s="1"/>
  <c r="G30" i="6"/>
  <c r="E30" i="6"/>
  <c r="J29" i="6"/>
  <c r="I29" i="6"/>
  <c r="K29" i="6" s="1"/>
  <c r="G29" i="6"/>
  <c r="E29" i="6"/>
  <c r="K28" i="6"/>
  <c r="J28" i="6"/>
  <c r="I28" i="6"/>
  <c r="G28" i="6"/>
  <c r="E28" i="6"/>
  <c r="J27" i="6"/>
  <c r="I27" i="6"/>
  <c r="I25" i="6" s="1"/>
  <c r="G27" i="6"/>
  <c r="E27" i="6"/>
  <c r="J26" i="6"/>
  <c r="I26" i="6"/>
  <c r="L26" i="6" s="1"/>
  <c r="G26" i="6"/>
  <c r="E26" i="6"/>
  <c r="H25" i="6"/>
  <c r="J25" i="6" s="1"/>
  <c r="G25" i="6"/>
  <c r="F25" i="6"/>
  <c r="E25" i="6"/>
  <c r="D25" i="6"/>
  <c r="L24" i="6"/>
  <c r="J24" i="6"/>
  <c r="I24" i="6"/>
  <c r="K24" i="6" s="1"/>
  <c r="G24" i="6"/>
  <c r="E24" i="6"/>
  <c r="L23" i="6"/>
  <c r="K23" i="6"/>
  <c r="J23" i="6"/>
  <c r="I23" i="6"/>
  <c r="G23" i="6"/>
  <c r="E23" i="6"/>
  <c r="J22" i="6"/>
  <c r="I22" i="6"/>
  <c r="G22" i="6"/>
  <c r="L22" i="6" s="1"/>
  <c r="E22" i="6"/>
  <c r="J21" i="6"/>
  <c r="I21" i="6"/>
  <c r="K21" i="6" s="1"/>
  <c r="G21" i="6"/>
  <c r="G18" i="6" s="1"/>
  <c r="G39" i="6" s="1"/>
  <c r="E21" i="6"/>
  <c r="L20" i="6"/>
  <c r="J20" i="6"/>
  <c r="I20" i="6"/>
  <c r="K20" i="6" s="1"/>
  <c r="G20" i="6"/>
  <c r="E20" i="6"/>
  <c r="E18" i="6" s="1"/>
  <c r="K19" i="6"/>
  <c r="J19" i="6"/>
  <c r="I19" i="6"/>
  <c r="I18" i="6" s="1"/>
  <c r="G19" i="6"/>
  <c r="E19" i="6"/>
  <c r="H18" i="6"/>
  <c r="J18" i="6" s="1"/>
  <c r="F18" i="6"/>
  <c r="F39" i="6" s="1"/>
  <c r="D18" i="6"/>
  <c r="J17" i="6"/>
  <c r="I17" i="6"/>
  <c r="G17" i="6"/>
  <c r="L17" i="6" s="1"/>
  <c r="E17" i="6"/>
  <c r="J16" i="6"/>
  <c r="I16" i="6"/>
  <c r="K16" i="6" s="1"/>
  <c r="G16" i="6"/>
  <c r="E16" i="6"/>
  <c r="K15" i="6"/>
  <c r="J15" i="6"/>
  <c r="I15" i="6"/>
  <c r="G15" i="6"/>
  <c r="E15" i="6"/>
  <c r="J14" i="6"/>
  <c r="I14" i="6"/>
  <c r="K14" i="6" s="1"/>
  <c r="G14" i="6"/>
  <c r="E14" i="6"/>
  <c r="J13" i="6"/>
  <c r="I13" i="6"/>
  <c r="K13" i="6" s="1"/>
  <c r="G13" i="6"/>
  <c r="E13" i="6"/>
  <c r="K12" i="6"/>
  <c r="J12" i="6"/>
  <c r="I12" i="6"/>
  <c r="G12" i="6"/>
  <c r="E12" i="6"/>
  <c r="E11" i="6" s="1"/>
  <c r="J11" i="6"/>
  <c r="I11" i="6"/>
  <c r="L11" i="6" s="1"/>
  <c r="H11" i="6"/>
  <c r="G11" i="6"/>
  <c r="F11" i="6"/>
  <c r="D11" i="6"/>
  <c r="J10" i="6"/>
  <c r="I10" i="6"/>
  <c r="K10" i="6" s="1"/>
  <c r="G10" i="6"/>
  <c r="E10" i="6"/>
  <c r="H9" i="6"/>
  <c r="F9" i="6"/>
  <c r="F44" i="6" s="1"/>
  <c r="D9" i="6"/>
  <c r="J8" i="6"/>
  <c r="I8" i="6"/>
  <c r="L8" i="6" s="1"/>
  <c r="G8" i="6"/>
  <c r="E8" i="6"/>
  <c r="J7" i="6"/>
  <c r="I7" i="6"/>
  <c r="K7" i="6" s="1"/>
  <c r="G7" i="6"/>
  <c r="E7" i="6"/>
  <c r="K6" i="6"/>
  <c r="J6" i="6"/>
  <c r="I6" i="6"/>
  <c r="G6" i="6"/>
  <c r="L6" i="6" s="1"/>
  <c r="E6" i="6"/>
  <c r="L5" i="6"/>
  <c r="K5" i="6"/>
  <c r="J5" i="6"/>
  <c r="I5" i="6"/>
  <c r="G5" i="6"/>
  <c r="G9" i="6" s="1"/>
  <c r="G44" i="6" s="1"/>
  <c r="E5" i="6"/>
  <c r="E9" i="6" s="1"/>
  <c r="E25" i="5"/>
  <c r="E14" i="5"/>
  <c r="E23" i="5" s="1"/>
  <c r="D14" i="5"/>
  <c r="C14" i="5"/>
  <c r="G8" i="4"/>
  <c r="I8" i="4" s="1"/>
  <c r="E8" i="4"/>
  <c r="C8" i="4"/>
  <c r="I7" i="4"/>
  <c r="H7" i="4"/>
  <c r="I6" i="4"/>
  <c r="H6" i="4"/>
  <c r="I5" i="4"/>
  <c r="H5" i="4"/>
  <c r="H30" i="3"/>
  <c r="F30" i="3"/>
  <c r="H29" i="3"/>
  <c r="F29" i="3"/>
  <c r="H28" i="3"/>
  <c r="F28" i="3"/>
  <c r="H23" i="3"/>
  <c r="F23" i="3"/>
  <c r="H22" i="3"/>
  <c r="F22" i="3"/>
  <c r="H21" i="3"/>
  <c r="F21" i="3"/>
  <c r="H20" i="3"/>
  <c r="F20" i="3"/>
  <c r="H15" i="3"/>
  <c r="F15" i="3"/>
  <c r="H14" i="3"/>
  <c r="F14" i="3"/>
  <c r="G12" i="3"/>
  <c r="H12" i="3" s="1"/>
  <c r="E12" i="3"/>
  <c r="F12" i="3" s="1"/>
  <c r="C12" i="3"/>
  <c r="G11" i="3"/>
  <c r="G13" i="3" s="1"/>
  <c r="E11" i="3"/>
  <c r="E13" i="3" s="1"/>
  <c r="F13" i="3" s="1"/>
  <c r="C11" i="3"/>
  <c r="H10" i="3"/>
  <c r="F10" i="3"/>
  <c r="H9" i="3"/>
  <c r="F9" i="3"/>
  <c r="H8" i="3"/>
  <c r="F8" i="3"/>
  <c r="H7" i="3"/>
  <c r="F7" i="3"/>
  <c r="H6" i="3"/>
  <c r="F6" i="3"/>
  <c r="H5" i="3"/>
  <c r="F5" i="3"/>
  <c r="K39" i="2"/>
  <c r="J39" i="2"/>
  <c r="I39" i="2"/>
  <c r="H39" i="2"/>
  <c r="G39" i="2"/>
  <c r="F39" i="2"/>
  <c r="E39" i="2"/>
  <c r="D39" i="2"/>
  <c r="C39" i="2"/>
  <c r="B39" i="2"/>
  <c r="K18" i="2"/>
  <c r="J18" i="2"/>
  <c r="I18" i="2"/>
  <c r="H18" i="2"/>
  <c r="G18" i="2"/>
  <c r="F18" i="2"/>
  <c r="E18" i="2"/>
  <c r="D18" i="2"/>
  <c r="C18" i="2"/>
  <c r="B18" i="2"/>
  <c r="K9" i="2"/>
  <c r="J9" i="2"/>
  <c r="I9" i="2"/>
  <c r="H9" i="2"/>
  <c r="G9" i="2"/>
  <c r="F9" i="2"/>
  <c r="E9" i="2"/>
  <c r="D9" i="2"/>
  <c r="C9" i="2"/>
  <c r="B9" i="2"/>
  <c r="G36" i="1"/>
  <c r="J36" i="1" s="1"/>
  <c r="E36" i="1"/>
  <c r="G35" i="1"/>
  <c r="G37" i="1" s="1"/>
  <c r="J33" i="1"/>
  <c r="I33" i="1"/>
  <c r="J32" i="1"/>
  <c r="I32" i="1"/>
  <c r="J31" i="1"/>
  <c r="I31" i="1"/>
  <c r="G30" i="1"/>
  <c r="J30" i="1" s="1"/>
  <c r="E30" i="1"/>
  <c r="E34" i="1" s="1"/>
  <c r="J29" i="1"/>
  <c r="I29" i="1"/>
  <c r="J28" i="1"/>
  <c r="I28" i="1"/>
  <c r="G27" i="1"/>
  <c r="J27" i="1" s="1"/>
  <c r="E27" i="1"/>
  <c r="J26" i="1"/>
  <c r="I26" i="1"/>
  <c r="J25" i="1"/>
  <c r="I25" i="1"/>
  <c r="J23" i="1"/>
  <c r="I23" i="1"/>
  <c r="J22" i="1"/>
  <c r="G22" i="1"/>
  <c r="G24" i="1" s="1"/>
  <c r="E22" i="1"/>
  <c r="E24" i="1" s="1"/>
  <c r="J21" i="1"/>
  <c r="I21" i="1"/>
  <c r="J20" i="1"/>
  <c r="I20" i="1"/>
  <c r="J19" i="1"/>
  <c r="I19" i="1"/>
  <c r="J18" i="1"/>
  <c r="I18" i="1"/>
  <c r="G17" i="1"/>
  <c r="J17" i="1" s="1"/>
  <c r="E17" i="1"/>
  <c r="G16" i="1"/>
  <c r="G15" i="1"/>
  <c r="J14" i="1"/>
  <c r="I14" i="1"/>
  <c r="J13" i="1"/>
  <c r="I13" i="1"/>
  <c r="J12" i="1"/>
  <c r="I12" i="1"/>
  <c r="J11" i="1"/>
  <c r="I11" i="1"/>
  <c r="G11" i="1"/>
  <c r="H11" i="1" s="1"/>
  <c r="E11" i="1"/>
  <c r="E15" i="1" s="1"/>
  <c r="G10" i="1"/>
  <c r="J10" i="1" s="1"/>
  <c r="E10" i="1"/>
  <c r="E16" i="1" s="1"/>
  <c r="J9" i="1"/>
  <c r="I9" i="1"/>
  <c r="J8" i="1"/>
  <c r="I8" i="1"/>
  <c r="J7" i="1"/>
  <c r="I7" i="1"/>
  <c r="J6" i="1"/>
  <c r="I6" i="1"/>
  <c r="J5" i="1"/>
  <c r="G5" i="1"/>
  <c r="I5" i="1" s="1"/>
  <c r="E5" i="1"/>
  <c r="E35" i="1" s="1"/>
  <c r="K32" i="6" l="1"/>
  <c r="L32" i="6"/>
  <c r="H44" i="6"/>
  <c r="J44" i="6" s="1"/>
  <c r="L25" i="6"/>
  <c r="K25" i="6"/>
  <c r="E39" i="6"/>
  <c r="E44" i="6"/>
  <c r="L18" i="6"/>
  <c r="K18" i="6"/>
  <c r="K43" i="6"/>
  <c r="I9" i="6"/>
  <c r="K17" i="6"/>
  <c r="K22" i="6"/>
  <c r="J9" i="6"/>
  <c r="K11" i="6"/>
  <c r="K27" i="6"/>
  <c r="K30" i="6"/>
  <c r="K38" i="6"/>
  <c r="L27" i="6"/>
  <c r="L19" i="6"/>
  <c r="L7" i="6"/>
  <c r="H39" i="6"/>
  <c r="J39" i="6" s="1"/>
  <c r="I39" i="6"/>
  <c r="K8" i="6"/>
  <c r="L10" i="6"/>
  <c r="K26" i="6"/>
  <c r="H8" i="4"/>
  <c r="H13" i="3"/>
  <c r="H11" i="3"/>
  <c r="F11" i="3"/>
  <c r="F15" i="1"/>
  <c r="E37" i="1"/>
  <c r="F24" i="1"/>
  <c r="F17" i="1"/>
  <c r="F16" i="1"/>
  <c r="F27" i="1"/>
  <c r="F34" i="1"/>
  <c r="J24" i="1"/>
  <c r="I24" i="1"/>
  <c r="H24" i="1"/>
  <c r="J15" i="1"/>
  <c r="J16" i="1"/>
  <c r="J37" i="1"/>
  <c r="H28" i="1"/>
  <c r="H8" i="1"/>
  <c r="I37" i="1"/>
  <c r="F28" i="1"/>
  <c r="H37" i="1"/>
  <c r="H31" i="1"/>
  <c r="H21" i="1"/>
  <c r="H14" i="1"/>
  <c r="H15" i="1" s="1"/>
  <c r="H7" i="1"/>
  <c r="H20" i="1"/>
  <c r="H26" i="1"/>
  <c r="H29" i="1"/>
  <c r="H12" i="1"/>
  <c r="H9" i="1"/>
  <c r="H32" i="1"/>
  <c r="H6" i="1"/>
  <c r="H33" i="1"/>
  <c r="H19" i="1"/>
  <c r="H25" i="1"/>
  <c r="H18" i="1"/>
  <c r="H23" i="1"/>
  <c r="H13" i="1"/>
  <c r="F10" i="1"/>
  <c r="F30" i="1"/>
  <c r="I35" i="1"/>
  <c r="H16" i="1"/>
  <c r="H36" i="1"/>
  <c r="F5" i="1"/>
  <c r="F22" i="1"/>
  <c r="H35" i="1"/>
  <c r="I15" i="1"/>
  <c r="H5" i="1"/>
  <c r="H22" i="1"/>
  <c r="J35" i="1"/>
  <c r="I22" i="1"/>
  <c r="I16" i="1"/>
  <c r="I36" i="1"/>
  <c r="H10" i="1"/>
  <c r="H30" i="1"/>
  <c r="I10" i="1"/>
  <c r="I30" i="1"/>
  <c r="G34" i="1"/>
  <c r="H27" i="1"/>
  <c r="I27" i="1"/>
  <c r="F11" i="1"/>
  <c r="H17" i="1"/>
  <c r="I17" i="1"/>
  <c r="I44" i="6" l="1"/>
  <c r="L9" i="6"/>
  <c r="K9" i="6"/>
  <c r="L39" i="6"/>
  <c r="K39" i="6"/>
  <c r="F8" i="1"/>
  <c r="F31" i="1"/>
  <c r="F21" i="1"/>
  <c r="F37" i="1"/>
  <c r="F14" i="1"/>
  <c r="F7" i="1"/>
  <c r="F36" i="1"/>
  <c r="F33" i="1"/>
  <c r="F26" i="1"/>
  <c r="F19" i="1"/>
  <c r="F29" i="1"/>
  <c r="F12" i="1"/>
  <c r="F9" i="1"/>
  <c r="F32" i="1"/>
  <c r="F25" i="1"/>
  <c r="F18" i="1"/>
  <c r="F20" i="1"/>
  <c r="F23" i="1"/>
  <c r="F13" i="1"/>
  <c r="F6" i="1"/>
  <c r="F35" i="1"/>
  <c r="J34" i="1"/>
  <c r="I34" i="1"/>
  <c r="H34" i="1"/>
  <c r="K44" i="6" l="1"/>
  <c r="L44" i="6"/>
</calcChain>
</file>

<file path=xl/sharedStrings.xml><?xml version="1.0" encoding="utf-8"?>
<sst xmlns="http://schemas.openxmlformats.org/spreadsheetml/2006/main" count="502" uniqueCount="202">
  <si>
    <t>（単位：千円・％）</t>
    <rPh sb="1" eb="3">
      <t>タンイ</t>
    </rPh>
    <rPh sb="4" eb="6">
      <t>センエン</t>
    </rPh>
    <phoneticPr fontId="3"/>
  </si>
  <si>
    <t>科　　　　　　　目</t>
  </si>
  <si>
    <t>令和３年度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</si>
  <si>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</si>
  <si>
    <t>比　　　較</t>
    <rPh sb="0" eb="1">
      <t>ヒ</t>
    </rPh>
    <rPh sb="4" eb="5">
      <t>クラ</t>
    </rPh>
    <phoneticPr fontId="3"/>
  </si>
  <si>
    <t>決算額</t>
    <rPh sb="0" eb="2">
      <t>ケッサン</t>
    </rPh>
    <rPh sb="2" eb="3">
      <t>ガク</t>
    </rPh>
    <phoneticPr fontId="3"/>
  </si>
  <si>
    <t>構成比</t>
    <rPh sb="0" eb="3">
      <t>コウセイヒ</t>
    </rPh>
    <phoneticPr fontId="3"/>
  </si>
  <si>
    <t>増　減</t>
    <rPh sb="0" eb="1">
      <t>ゾウ</t>
    </rPh>
    <rPh sb="2" eb="3">
      <t>ゲン</t>
    </rPh>
    <phoneticPr fontId="3"/>
  </si>
  <si>
    <t>伸率</t>
    <rPh sb="0" eb="1">
      <t>ノ</t>
    </rPh>
    <rPh sb="1" eb="2">
      <t>リツ</t>
    </rPh>
    <phoneticPr fontId="3"/>
  </si>
  <si>
    <t>町 民 税</t>
    <phoneticPr fontId="3"/>
  </si>
  <si>
    <t>個 人</t>
  </si>
  <si>
    <t>現年課税分</t>
  </si>
  <si>
    <t>個人均等割</t>
    <rPh sb="0" eb="2">
      <t>コジン</t>
    </rPh>
    <rPh sb="2" eb="5">
      <t>キントウワリ</t>
    </rPh>
    <phoneticPr fontId="3"/>
  </si>
  <si>
    <t>所得割</t>
    <rPh sb="0" eb="2">
      <t>ショトク</t>
    </rPh>
    <rPh sb="2" eb="3">
      <t>ワリ</t>
    </rPh>
    <phoneticPr fontId="3"/>
  </si>
  <si>
    <t>うち退職分</t>
    <rPh sb="2" eb="4">
      <t>タイショク</t>
    </rPh>
    <rPh sb="4" eb="5">
      <t>ブン</t>
    </rPh>
    <phoneticPr fontId="3"/>
  </si>
  <si>
    <t>滞納繰越分</t>
  </si>
  <si>
    <t>　　　計</t>
    <phoneticPr fontId="3"/>
  </si>
  <si>
    <t>法 人</t>
  </si>
  <si>
    <t>法人均等割</t>
    <rPh sb="0" eb="2">
      <t>ホウジン</t>
    </rPh>
    <rPh sb="2" eb="5">
      <t>キントウワリ</t>
    </rPh>
    <phoneticPr fontId="3"/>
  </si>
  <si>
    <t>法人税割</t>
    <rPh sb="0" eb="3">
      <t>ホウジンゼイ</t>
    </rPh>
    <rPh sb="3" eb="4">
      <t>ワリ</t>
    </rPh>
    <phoneticPr fontId="3"/>
  </si>
  <si>
    <t>小　　　　計</t>
  </si>
  <si>
    <t>固定資産税</t>
  </si>
  <si>
    <t>固定資産税</t>
    <rPh sb="2" eb="4">
      <t>シサン</t>
    </rPh>
    <phoneticPr fontId="3"/>
  </si>
  <si>
    <t>土地</t>
    <rPh sb="0" eb="2">
      <t>トチ</t>
    </rPh>
    <phoneticPr fontId="3"/>
  </si>
  <si>
    <t>家屋</t>
    <rPh sb="0" eb="2">
      <t>カオク</t>
    </rPh>
    <phoneticPr fontId="3"/>
  </si>
  <si>
    <t>償却資産</t>
    <rPh sb="0" eb="2">
      <t>ショウキャク</t>
    </rPh>
    <rPh sb="2" eb="4">
      <t>シサン</t>
    </rPh>
    <phoneticPr fontId="3"/>
  </si>
  <si>
    <t>計</t>
    <phoneticPr fontId="3"/>
  </si>
  <si>
    <t>　　　交付金</t>
    <phoneticPr fontId="3"/>
  </si>
  <si>
    <t>軽自税</t>
  </si>
  <si>
    <t>種別割　　　　　　　　　（軽自動車税）</t>
    <rPh sb="0" eb="2">
      <t>シュベツ</t>
    </rPh>
    <rPh sb="2" eb="3">
      <t>ワリ</t>
    </rPh>
    <rPh sb="13" eb="17">
      <t>ケイジドウシャ</t>
    </rPh>
    <rPh sb="17" eb="18">
      <t>ゼイ</t>
    </rPh>
    <phoneticPr fontId="3"/>
  </si>
  <si>
    <t>環境性能割</t>
    <rPh sb="0" eb="2">
      <t>カンキョウ</t>
    </rPh>
    <rPh sb="2" eb="4">
      <t>セイノウ</t>
    </rPh>
    <rPh sb="4" eb="5">
      <t>ワリ</t>
    </rPh>
    <phoneticPr fontId="3"/>
  </si>
  <si>
    <t>町たばこ税</t>
    <phoneticPr fontId="3"/>
  </si>
  <si>
    <t>都市計画税</t>
    <rPh sb="0" eb="2">
      <t>トシ</t>
    </rPh>
    <rPh sb="2" eb="4">
      <t>ケイカク</t>
    </rPh>
    <rPh sb="4" eb="5">
      <t>ゼイ</t>
    </rPh>
    <phoneticPr fontId="3"/>
  </si>
  <si>
    <t>滞納繰越分</t>
    <phoneticPr fontId="3"/>
  </si>
  <si>
    <t>　　　現年課税分</t>
    <phoneticPr fontId="3"/>
  </si>
  <si>
    <t>　　　滞納繰越分</t>
    <phoneticPr fontId="3"/>
  </si>
  <si>
    <t>　　　合　　　　　計</t>
    <phoneticPr fontId="3"/>
  </si>
  <si>
    <t>町税調定額の推移</t>
    <rPh sb="0" eb="2">
      <t>チョウゼイ</t>
    </rPh>
    <rPh sb="2" eb="4">
      <t>チョウテイ</t>
    </rPh>
    <rPh sb="4" eb="5">
      <t>ガク</t>
    </rPh>
    <rPh sb="6" eb="8">
      <t>スイイ</t>
    </rPh>
    <phoneticPr fontId="3"/>
  </si>
  <si>
    <t>（単位：千円）</t>
    <rPh sb="1" eb="3">
      <t>タンイ</t>
    </rPh>
    <rPh sb="4" eb="6">
      <t>センエン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</si>
  <si>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</si>
  <si>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</si>
  <si>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</si>
  <si>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</si>
  <si>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</si>
  <si>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</si>
  <si>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</si>
  <si>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</si>
  <si>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</si>
  <si>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個人町民税</t>
    <rPh sb="0" eb="2">
      <t>コジン</t>
    </rPh>
    <rPh sb="2" eb="4">
      <t>チョウミン</t>
    </rPh>
    <rPh sb="4" eb="5">
      <t>ゼイ</t>
    </rPh>
    <phoneticPr fontId="3"/>
  </si>
  <si>
    <t>固定資産税</t>
    <rPh sb="0" eb="2">
      <t>コテイ</t>
    </rPh>
    <rPh sb="2" eb="5">
      <t>シサンゼイ</t>
    </rPh>
    <phoneticPr fontId="3"/>
  </si>
  <si>
    <t>その他の町税</t>
    <rPh sb="2" eb="3">
      <t>タ</t>
    </rPh>
    <rPh sb="4" eb="6">
      <t>チョウゼイ</t>
    </rPh>
    <phoneticPr fontId="3"/>
  </si>
  <si>
    <t>合　計</t>
    <rPh sb="0" eb="1">
      <t>ゴウ</t>
    </rPh>
    <rPh sb="2" eb="3">
      <t>ケイ</t>
    </rPh>
    <phoneticPr fontId="3"/>
  </si>
  <si>
    <t>町税収入済額の推移</t>
    <rPh sb="0" eb="2">
      <t>チョウゼイ</t>
    </rPh>
    <rPh sb="2" eb="4">
      <t>シュウニュウ</t>
    </rPh>
    <rPh sb="4" eb="5">
      <t>ズ</t>
    </rPh>
    <rPh sb="5" eb="6">
      <t>ガク</t>
    </rPh>
    <rPh sb="7" eb="9">
      <t>スイイ</t>
    </rPh>
    <phoneticPr fontId="3"/>
  </si>
  <si>
    <t>町税徴収率の推移</t>
    <rPh sb="0" eb="2">
      <t>チョウゼイ</t>
    </rPh>
    <rPh sb="2" eb="4">
      <t>チョウシュウ</t>
    </rPh>
    <rPh sb="4" eb="5">
      <t>リツ</t>
    </rPh>
    <rPh sb="6" eb="8">
      <t>スイイ</t>
    </rPh>
    <phoneticPr fontId="3"/>
  </si>
  <si>
    <t>（単位：％）</t>
    <rPh sb="1" eb="3">
      <t>タンイ</t>
    </rPh>
    <phoneticPr fontId="3"/>
  </si>
  <si>
    <t>全　　体</t>
    <rPh sb="0" eb="1">
      <t>ゼン</t>
    </rPh>
    <rPh sb="3" eb="4">
      <t>カラダ</t>
    </rPh>
    <phoneticPr fontId="3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</si>
  <si>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3"/>
  </si>
  <si>
    <t>滞納繰越分</t>
    <rPh sb="0" eb="2">
      <t>タイノウ</t>
    </rPh>
    <rPh sb="2" eb="4">
      <t>クリコシ</t>
    </rPh>
    <rPh sb="4" eb="5">
      <t>ブン</t>
    </rPh>
    <phoneticPr fontId="3"/>
  </si>
  <si>
    <t>町税収入未済額の推移</t>
    <rPh sb="0" eb="2">
      <t>チョウゼイ</t>
    </rPh>
    <rPh sb="2" eb="4">
      <t>シュウニュウ</t>
    </rPh>
    <rPh sb="4" eb="5">
      <t>ミ</t>
    </rPh>
    <rPh sb="5" eb="6">
      <t>サイ</t>
    </rPh>
    <rPh sb="6" eb="7">
      <t>ガク</t>
    </rPh>
    <rPh sb="8" eb="10">
      <t>スイイ</t>
    </rPh>
    <phoneticPr fontId="3"/>
  </si>
  <si>
    <t>収入未済額</t>
    <rPh sb="0" eb="2">
      <t>シュウニュウ</t>
    </rPh>
    <rPh sb="2" eb="3">
      <t>ミ</t>
    </rPh>
    <rPh sb="3" eb="4">
      <t>サイ</t>
    </rPh>
    <rPh sb="4" eb="5">
      <t>ガク</t>
    </rPh>
    <phoneticPr fontId="3"/>
  </si>
  <si>
    <t>徴収率</t>
    <rPh sb="0" eb="2">
      <t>チョウシュウ</t>
    </rPh>
    <rPh sb="2" eb="3">
      <t>リツ</t>
    </rPh>
    <phoneticPr fontId="3"/>
  </si>
  <si>
    <t>町税不納欠損額の推移</t>
    <rPh sb="0" eb="2">
      <t>チョウゼイ</t>
    </rPh>
    <rPh sb="2" eb="4">
      <t>フノウ</t>
    </rPh>
    <rPh sb="4" eb="6">
      <t>ケッソン</t>
    </rPh>
    <rPh sb="6" eb="7">
      <t>ガク</t>
    </rPh>
    <rPh sb="8" eb="10">
      <t>スイイ</t>
    </rPh>
    <phoneticPr fontId="3"/>
  </si>
  <si>
    <t>15条の7－4(執行停止後3年)</t>
    <rPh sb="2" eb="3">
      <t>ジョウ</t>
    </rPh>
    <phoneticPr fontId="3"/>
  </si>
  <si>
    <t>15条の7－5(停止後即消滅)</t>
    <rPh sb="2" eb="3">
      <t>ジョウ</t>
    </rPh>
    <phoneticPr fontId="3"/>
  </si>
  <si>
    <t>18条(時効消滅)</t>
    <rPh sb="2" eb="3">
      <t>ジョウ</t>
    </rPh>
    <phoneticPr fontId="3"/>
  </si>
  <si>
    <t>（１）町民税・個人</t>
    <rPh sb="3" eb="5">
      <t>チョウミン</t>
    </rPh>
    <rPh sb="5" eb="6">
      <t>ゼイ</t>
    </rPh>
    <rPh sb="7" eb="9">
      <t>コジン</t>
    </rPh>
    <phoneticPr fontId="3"/>
  </si>
  <si>
    <t>（単位:人）</t>
    <rPh sb="1" eb="3">
      <t>タンイ</t>
    </rPh>
    <rPh sb="4" eb="5">
      <t>ニン</t>
    </rPh>
    <phoneticPr fontId="3"/>
  </si>
  <si>
    <t>年　度</t>
    <rPh sb="0" eb="3">
      <t>ネンド</t>
    </rPh>
    <phoneticPr fontId="3"/>
  </si>
  <si>
    <t>令和２年度</t>
    <rPh sb="0" eb="2">
      <t>レイワ</t>
    </rPh>
    <rPh sb="3" eb="5">
      <t>ネンド</t>
    </rPh>
    <phoneticPr fontId="3"/>
  </si>
  <si>
    <t>区　分</t>
    <rPh sb="0" eb="3">
      <t>クブン</t>
    </rPh>
    <phoneticPr fontId="3"/>
  </si>
  <si>
    <t>納税義務者数</t>
    <rPh sb="0" eb="2">
      <t>ノウゼイ</t>
    </rPh>
    <rPh sb="2" eb="5">
      <t>ギムシャ</t>
    </rPh>
    <rPh sb="5" eb="6">
      <t>スウ</t>
    </rPh>
    <phoneticPr fontId="3"/>
  </si>
  <si>
    <t>増　減</t>
    <rPh sb="0" eb="3">
      <t>ゾウゲン</t>
    </rPh>
    <phoneticPr fontId="3"/>
  </si>
  <si>
    <t>普通徴収</t>
    <rPh sb="0" eb="2">
      <t>フツウ</t>
    </rPh>
    <rPh sb="2" eb="4">
      <t>チョウシュウ</t>
    </rPh>
    <phoneticPr fontId="3"/>
  </si>
  <si>
    <t>均等割</t>
    <rPh sb="0" eb="3">
      <t>キントウワリ</t>
    </rPh>
    <phoneticPr fontId="3"/>
  </si>
  <si>
    <t>年金特別徴収</t>
    <rPh sb="0" eb="2">
      <t>ネンキン</t>
    </rPh>
    <rPh sb="2" eb="4">
      <t>トクベツ</t>
    </rPh>
    <rPh sb="4" eb="6">
      <t>チョウシュウ</t>
    </rPh>
    <phoneticPr fontId="3"/>
  </si>
  <si>
    <t>特別徴収</t>
    <rPh sb="0" eb="2">
      <t>トクベツ</t>
    </rPh>
    <rPh sb="2" eb="4">
      <t>チョウシュウ</t>
    </rPh>
    <phoneticPr fontId="3"/>
  </si>
  <si>
    <t>合計</t>
    <rPh sb="0" eb="2">
      <t>ゴウケイ</t>
    </rPh>
    <phoneticPr fontId="3"/>
  </si>
  <si>
    <t>併徴納税者</t>
    <rPh sb="0" eb="1">
      <t>ヘイ</t>
    </rPh>
    <rPh sb="1" eb="2">
      <t>チョウ</t>
    </rPh>
    <rPh sb="2" eb="5">
      <t>ノウゼイシャ</t>
    </rPh>
    <phoneticPr fontId="3"/>
  </si>
  <si>
    <t>納税義務者</t>
    <rPh sb="0" eb="2">
      <t>ノウゼイ</t>
    </rPh>
    <rPh sb="2" eb="5">
      <t>ギムシャ</t>
    </rPh>
    <phoneticPr fontId="3"/>
  </si>
  <si>
    <t>非課税者</t>
    <rPh sb="0" eb="3">
      <t>ヒカゼイ</t>
    </rPh>
    <rPh sb="3" eb="4">
      <t>シャ</t>
    </rPh>
    <phoneticPr fontId="3"/>
  </si>
  <si>
    <t>（２）固定資産税</t>
    <rPh sb="3" eb="5">
      <t>コテイ</t>
    </rPh>
    <rPh sb="5" eb="8">
      <t>シサンゼイ</t>
    </rPh>
    <phoneticPr fontId="3"/>
  </si>
  <si>
    <t xml:space="preserve"> 土地</t>
    <rPh sb="1" eb="3">
      <t>トチ</t>
    </rPh>
    <phoneticPr fontId="3"/>
  </si>
  <si>
    <t xml:space="preserve"> 家屋</t>
    <rPh sb="1" eb="3">
      <t>カオク</t>
    </rPh>
    <phoneticPr fontId="3"/>
  </si>
  <si>
    <t xml:space="preserve"> 償却資産</t>
    <rPh sb="1" eb="3">
      <t>ショウキャク</t>
    </rPh>
    <rPh sb="3" eb="5">
      <t>シサン</t>
    </rPh>
    <phoneticPr fontId="3"/>
  </si>
  <si>
    <t>全体の納税義務者</t>
    <rPh sb="0" eb="2">
      <t>ゼンタイ</t>
    </rPh>
    <rPh sb="3" eb="5">
      <t>ノウゼイ</t>
    </rPh>
    <rPh sb="5" eb="8">
      <t>ギムシャ</t>
    </rPh>
    <phoneticPr fontId="3"/>
  </si>
  <si>
    <t>（３）都市計画税</t>
    <rPh sb="3" eb="5">
      <t>トシ</t>
    </rPh>
    <rPh sb="5" eb="7">
      <t>ケイカク</t>
    </rPh>
    <rPh sb="7" eb="8">
      <t>ゼイ</t>
    </rPh>
    <phoneticPr fontId="3"/>
  </si>
  <si>
    <t>項　　　目</t>
    <rPh sb="0" eb="5">
      <t>コウモク</t>
    </rPh>
    <phoneticPr fontId="3"/>
  </si>
  <si>
    <t>所得金額</t>
    <rPh sb="0" eb="2">
      <t>ショトク</t>
    </rPh>
    <rPh sb="2" eb="4">
      <t>キンガク</t>
    </rPh>
    <phoneticPr fontId="3"/>
  </si>
  <si>
    <t>伸 率</t>
    <rPh sb="0" eb="1">
      <t>ノ</t>
    </rPh>
    <rPh sb="2" eb="3">
      <t>リツ</t>
    </rPh>
    <phoneticPr fontId="3"/>
  </si>
  <si>
    <t>伸　率</t>
    <rPh sb="0" eb="1">
      <t>ノ</t>
    </rPh>
    <rPh sb="2" eb="3">
      <t>リツ</t>
    </rPh>
    <phoneticPr fontId="3"/>
  </si>
  <si>
    <t>増 減</t>
    <rPh sb="0" eb="3">
      <t>ゾウゲン</t>
    </rPh>
    <phoneticPr fontId="3"/>
  </si>
  <si>
    <t>給与所得</t>
    <rPh sb="0" eb="2">
      <t>キュウヨ</t>
    </rPh>
    <rPh sb="2" eb="4">
      <t>ショトク</t>
    </rPh>
    <phoneticPr fontId="3"/>
  </si>
  <si>
    <t>営業所得</t>
    <rPh sb="0" eb="2">
      <t>エイギョウ</t>
    </rPh>
    <rPh sb="2" eb="4">
      <t>ショトク</t>
    </rPh>
    <phoneticPr fontId="3"/>
  </si>
  <si>
    <t>その他の所得</t>
    <rPh sb="2" eb="3">
      <t>タ</t>
    </rPh>
    <rPh sb="4" eb="6">
      <t>ショトク</t>
    </rPh>
    <phoneticPr fontId="3"/>
  </si>
  <si>
    <t>合　　　　計</t>
    <rPh sb="0" eb="6">
      <t>ゴウケイ</t>
    </rPh>
    <phoneticPr fontId="3"/>
  </si>
  <si>
    <t>※　1　課税状況調による。</t>
    <rPh sb="4" eb="6">
      <t>カゼイ</t>
    </rPh>
    <rPh sb="6" eb="8">
      <t>ジョウキョウ</t>
    </rPh>
    <rPh sb="8" eb="9">
      <t>チョウ</t>
    </rPh>
    <phoneticPr fontId="3"/>
  </si>
  <si>
    <t>　　2　その他の所得とは、年金・配当･雑所得等をいう。</t>
    <rPh sb="6" eb="7">
      <t>タ</t>
    </rPh>
    <rPh sb="8" eb="10">
      <t>ショトク</t>
    </rPh>
    <rPh sb="13" eb="15">
      <t>ネンキン</t>
    </rPh>
    <rPh sb="16" eb="18">
      <t>ハイトウ</t>
    </rPh>
    <rPh sb="19" eb="22">
      <t>ザツショトク</t>
    </rPh>
    <rPh sb="22" eb="23">
      <t>トウ</t>
    </rPh>
    <phoneticPr fontId="3"/>
  </si>
  <si>
    <t>均等割件数</t>
    <rPh sb="0" eb="3">
      <t>キントウワリ</t>
    </rPh>
    <rPh sb="3" eb="5">
      <t>ケンスウ</t>
    </rPh>
    <phoneticPr fontId="3"/>
  </si>
  <si>
    <t>（単位:件）</t>
    <rPh sb="1" eb="3">
      <t>タンイ</t>
    </rPh>
    <rPh sb="4" eb="5">
      <t>ケン</t>
    </rPh>
    <phoneticPr fontId="3"/>
  </si>
  <si>
    <t>区　　分</t>
    <rPh sb="0" eb="4">
      <t>クブン</t>
    </rPh>
    <phoneticPr fontId="3"/>
  </si>
  <si>
    <t>万円</t>
    <rPh sb="0" eb="2">
      <t>５マンエン</t>
    </rPh>
    <phoneticPr fontId="3"/>
  </si>
  <si>
    <t>合　　計</t>
    <rPh sb="0" eb="4">
      <t>ゴウケイ</t>
    </rPh>
    <phoneticPr fontId="3"/>
  </si>
  <si>
    <t>法人税割件数</t>
    <rPh sb="0" eb="2">
      <t>ホウジン</t>
    </rPh>
    <rPh sb="2" eb="3">
      <t>ゼイ</t>
    </rPh>
    <rPh sb="3" eb="4">
      <t>ワリ</t>
    </rPh>
    <rPh sb="4" eb="6">
      <t>ケンスウ</t>
    </rPh>
    <phoneticPr fontId="3"/>
  </si>
  <si>
    <t>件　　数</t>
    <rPh sb="0" eb="4">
      <t>ケンスウ</t>
    </rPh>
    <phoneticPr fontId="3"/>
  </si>
  <si>
    <t>調定額（現年課税分）</t>
    <rPh sb="0" eb="1">
      <t>チョウ</t>
    </rPh>
    <rPh sb="1" eb="3">
      <t>テイガク</t>
    </rPh>
    <rPh sb="4" eb="5">
      <t>ゲン</t>
    </rPh>
    <rPh sb="5" eb="6">
      <t>ネン</t>
    </rPh>
    <rPh sb="6" eb="8">
      <t>カゼイ</t>
    </rPh>
    <rPh sb="8" eb="9">
      <t>ブン</t>
    </rPh>
    <phoneticPr fontId="3"/>
  </si>
  <si>
    <t>（単位:千円、件）</t>
    <rPh sb="1" eb="3">
      <t>タンイ</t>
    </rPh>
    <rPh sb="4" eb="5">
      <t>セン</t>
    </rPh>
    <rPh sb="5" eb="6">
      <t>エン</t>
    </rPh>
    <rPh sb="7" eb="8">
      <t>ケン</t>
    </rPh>
    <phoneticPr fontId="3"/>
  </si>
  <si>
    <t>金 額</t>
    <rPh sb="0" eb="1">
      <t>キン</t>
    </rPh>
    <rPh sb="2" eb="3">
      <t>ガク</t>
    </rPh>
    <phoneticPr fontId="3"/>
  </si>
  <si>
    <t>件 数</t>
    <rPh sb="0" eb="1">
      <t>ケン</t>
    </rPh>
    <rPh sb="2" eb="3">
      <t>カズ</t>
    </rPh>
    <phoneticPr fontId="3"/>
  </si>
  <si>
    <t>法人税割</t>
    <rPh sb="0" eb="2">
      <t>ホウジン</t>
    </rPh>
    <rPh sb="2" eb="3">
      <t>ゼイ</t>
    </rPh>
    <rPh sb="3" eb="4">
      <t>ワリ</t>
    </rPh>
    <phoneticPr fontId="3"/>
  </si>
  <si>
    <t xml:space="preserve">※法人税割とは・・・法人の所得に応じて課される法人税額（国税）をもとに課する </t>
    <rPh sb="1" eb="3">
      <t>ホウジン</t>
    </rPh>
    <rPh sb="3" eb="4">
      <t>ゼイ</t>
    </rPh>
    <rPh sb="4" eb="5">
      <t>ワリ</t>
    </rPh>
    <rPh sb="28" eb="30">
      <t>コクゼイ</t>
    </rPh>
    <phoneticPr fontId="3"/>
  </si>
  <si>
    <t>（単位：台・円・％）</t>
    <rPh sb="1" eb="3">
      <t>タンイ</t>
    </rPh>
    <rPh sb="4" eb="5">
      <t>ダイ</t>
    </rPh>
    <rPh sb="6" eb="7">
      <t>センエン</t>
    </rPh>
    <phoneticPr fontId="3"/>
  </si>
  <si>
    <t>　　　　年　度</t>
    <rPh sb="4" eb="7">
      <t>ネンド</t>
    </rPh>
    <phoneticPr fontId="3"/>
  </si>
  <si>
    <t>税率</t>
    <rPh sb="0" eb="2">
      <t>ゼイリツ</t>
    </rPh>
    <phoneticPr fontId="3"/>
  </si>
  <si>
    <t>比　　　　　　　　較</t>
    <rPh sb="0" eb="10">
      <t>ヒカク</t>
    </rPh>
    <phoneticPr fontId="3"/>
  </si>
  <si>
    <t>　種　別</t>
    <rPh sb="1" eb="4">
      <t>シュベツ</t>
    </rPh>
    <phoneticPr fontId="3"/>
  </si>
  <si>
    <t>台 数</t>
    <rPh sb="0" eb="3">
      <t>ダイスウ</t>
    </rPh>
    <phoneticPr fontId="3"/>
  </si>
  <si>
    <t>税 額</t>
    <rPh sb="0" eb="3">
      <t>ゼイガク</t>
    </rPh>
    <phoneticPr fontId="3"/>
  </si>
  <si>
    <t>原動機付自転車</t>
    <rPh sb="0" eb="3">
      <t>ゲンドウキ</t>
    </rPh>
    <rPh sb="3" eb="4">
      <t>ツキ</t>
    </rPh>
    <rPh sb="4" eb="7">
      <t>ジテンシャ</t>
    </rPh>
    <phoneticPr fontId="3"/>
  </si>
  <si>
    <t>　50ｃｃ以下</t>
    <rPh sb="5" eb="7">
      <t>イカ</t>
    </rPh>
    <phoneticPr fontId="3"/>
  </si>
  <si>
    <t>　90ｃｃ以下</t>
    <rPh sb="5" eb="7">
      <t>イカ</t>
    </rPh>
    <phoneticPr fontId="3"/>
  </si>
  <si>
    <t>　125ｃｃ以下</t>
    <rPh sb="6" eb="8">
      <t>イカ</t>
    </rPh>
    <phoneticPr fontId="3"/>
  </si>
  <si>
    <t>　ミニカー</t>
    <phoneticPr fontId="3"/>
  </si>
  <si>
    <t>計</t>
    <rPh sb="0" eb="1">
      <t>ケイ</t>
    </rPh>
    <phoneticPr fontId="3"/>
  </si>
  <si>
    <t>軽　自　動　車</t>
    <rPh sb="0" eb="1">
      <t>ケイ</t>
    </rPh>
    <rPh sb="2" eb="7">
      <t>ジドウシャ</t>
    </rPh>
    <phoneticPr fontId="3"/>
  </si>
  <si>
    <t>　軽二輪車</t>
    <rPh sb="1" eb="2">
      <t>ケイ</t>
    </rPh>
    <rPh sb="2" eb="5">
      <t>ニリンシャ</t>
    </rPh>
    <phoneticPr fontId="3"/>
  </si>
  <si>
    <t>　四輪乗用営業用</t>
    <rPh sb="1" eb="3">
      <t>ヨンリン</t>
    </rPh>
    <rPh sb="3" eb="5">
      <t>ジョウヨウ</t>
    </rPh>
    <rPh sb="5" eb="7">
      <t>エイギョウ</t>
    </rPh>
    <rPh sb="7" eb="8">
      <t>ヨウ</t>
    </rPh>
    <phoneticPr fontId="3"/>
  </si>
  <si>
    <t>旧税率</t>
    <rPh sb="0" eb="1">
      <t>キュウ</t>
    </rPh>
    <rPh sb="1" eb="3">
      <t>ゼイリツ</t>
    </rPh>
    <phoneticPr fontId="3"/>
  </si>
  <si>
    <t>―</t>
    <phoneticPr fontId="3"/>
  </si>
  <si>
    <t>現行税率</t>
    <rPh sb="0" eb="2">
      <t>ゲンコウ</t>
    </rPh>
    <rPh sb="2" eb="4">
      <t>ゼイリツ</t>
    </rPh>
    <phoneticPr fontId="3"/>
  </si>
  <si>
    <t>環境性能Ａ</t>
    <rPh sb="0" eb="2">
      <t>カンキョウ</t>
    </rPh>
    <rPh sb="2" eb="4">
      <t>セイノウ</t>
    </rPh>
    <phoneticPr fontId="3"/>
  </si>
  <si>
    <t>環境性能Ｂ</t>
    <rPh sb="0" eb="2">
      <t>カンキョウ</t>
    </rPh>
    <rPh sb="2" eb="4">
      <t>セイノウ</t>
    </rPh>
    <phoneticPr fontId="3"/>
  </si>
  <si>
    <t>環境性能Ｃ</t>
    <rPh sb="0" eb="2">
      <t>カンキョウ</t>
    </rPh>
    <rPh sb="2" eb="4">
      <t>セイノウ</t>
    </rPh>
    <phoneticPr fontId="3"/>
  </si>
  <si>
    <t>重課税</t>
    <rPh sb="0" eb="1">
      <t>ジュウ</t>
    </rPh>
    <rPh sb="1" eb="3">
      <t>カゼイ</t>
    </rPh>
    <phoneticPr fontId="3"/>
  </si>
  <si>
    <t>　四輪乗用自家用</t>
    <rPh sb="1" eb="3">
      <t>ヨンリン</t>
    </rPh>
    <rPh sb="3" eb="5">
      <t>ジョウヨウ</t>
    </rPh>
    <rPh sb="5" eb="8">
      <t>ジカヨウ</t>
    </rPh>
    <phoneticPr fontId="3"/>
  </si>
  <si>
    <t>　四輪貨物自家用</t>
    <rPh sb="1" eb="3">
      <t>ヨンリン</t>
    </rPh>
    <rPh sb="3" eb="5">
      <t>カモツ</t>
    </rPh>
    <rPh sb="5" eb="8">
      <t>ジカヨウ</t>
    </rPh>
    <phoneticPr fontId="3"/>
  </si>
  <si>
    <t>　四輪貨物営業用</t>
    <rPh sb="1" eb="3">
      <t>ヨンリン</t>
    </rPh>
    <rPh sb="3" eb="5">
      <t>カモツ</t>
    </rPh>
    <rPh sb="5" eb="8">
      <t>エイギョウヨウ</t>
    </rPh>
    <phoneticPr fontId="3"/>
  </si>
  <si>
    <t>二輪小型自動車</t>
    <rPh sb="0" eb="2">
      <t>ニリン</t>
    </rPh>
    <rPh sb="2" eb="4">
      <t>コガタ</t>
    </rPh>
    <rPh sb="4" eb="7">
      <t>ジドウシャ</t>
    </rPh>
    <phoneticPr fontId="3"/>
  </si>
  <si>
    <t>小型特殊</t>
    <rPh sb="0" eb="2">
      <t>コガタ</t>
    </rPh>
    <rPh sb="2" eb="4">
      <t>トクシュ</t>
    </rPh>
    <phoneticPr fontId="3"/>
  </si>
  <si>
    <t>　農耕用</t>
    <rPh sb="1" eb="4">
      <t>ノウコウヨウ</t>
    </rPh>
    <phoneticPr fontId="3"/>
  </si>
  <si>
    <t>　その他</t>
    <rPh sb="1" eb="4">
      <t>ソノタ</t>
    </rPh>
    <phoneticPr fontId="3"/>
  </si>
  <si>
    <t>合　　　　　計</t>
    <rPh sb="0" eb="7">
      <t>ゴウケイ</t>
    </rPh>
    <phoneticPr fontId="3"/>
  </si>
  <si>
    <t>町民税・個人</t>
    <rPh sb="0" eb="2">
      <t>チョウミン</t>
    </rPh>
    <rPh sb="2" eb="3">
      <t>ゼイ</t>
    </rPh>
    <rPh sb="4" eb="6">
      <t>コジン</t>
    </rPh>
    <phoneticPr fontId="3"/>
  </si>
  <si>
    <t>令和3年度</t>
    <rPh sb="0" eb="2">
      <t>レイワ</t>
    </rPh>
    <rPh sb="3" eb="5">
      <t>ネンド</t>
    </rPh>
    <phoneticPr fontId="3"/>
  </si>
  <si>
    <t>令和4年度</t>
    <rPh sb="0" eb="2">
      <t>レイワ</t>
    </rPh>
    <rPh sb="3" eb="5">
      <t>ネンド</t>
    </rPh>
    <phoneticPr fontId="3"/>
  </si>
  <si>
    <t>調 定 額</t>
    <rPh sb="0" eb="1">
      <t>チョウ</t>
    </rPh>
    <rPh sb="2" eb="3">
      <t>サダム</t>
    </rPh>
    <rPh sb="4" eb="5">
      <t>ガク</t>
    </rPh>
    <phoneticPr fontId="3"/>
  </si>
  <si>
    <t>増 減</t>
    <rPh sb="0" eb="1">
      <t>ゾウ</t>
    </rPh>
    <rPh sb="2" eb="3">
      <t>ゲン</t>
    </rPh>
    <phoneticPr fontId="3"/>
  </si>
  <si>
    <t>内　　　訳</t>
    <rPh sb="0" eb="5">
      <t>ウチワケ</t>
    </rPh>
    <phoneticPr fontId="3"/>
  </si>
  <si>
    <t>一般分</t>
    <rPh sb="0" eb="2">
      <t>イッパン</t>
    </rPh>
    <rPh sb="2" eb="3">
      <t>ブン</t>
    </rPh>
    <phoneticPr fontId="3"/>
  </si>
  <si>
    <t>譲渡分</t>
    <rPh sb="0" eb="2">
      <t>ジョウト</t>
    </rPh>
    <rPh sb="2" eb="3">
      <t>ブン</t>
    </rPh>
    <phoneticPr fontId="3"/>
  </si>
  <si>
    <t>退職分</t>
    <rPh sb="0" eb="2">
      <t>タイショク</t>
    </rPh>
    <rPh sb="2" eb="3">
      <t>ブン</t>
    </rPh>
    <phoneticPr fontId="3"/>
  </si>
  <si>
    <t>修正分</t>
    <rPh sb="0" eb="2">
      <t>シュウセイ</t>
    </rPh>
    <rPh sb="2" eb="3">
      <t>ブン</t>
    </rPh>
    <phoneticPr fontId="3"/>
  </si>
  <si>
    <t>合　　　計</t>
    <rPh sb="0" eb="1">
      <t>ア</t>
    </rPh>
    <rPh sb="4" eb="5">
      <t>ケイ</t>
    </rPh>
    <phoneticPr fontId="3"/>
  </si>
  <si>
    <t>町民税・法人</t>
    <rPh sb="0" eb="2">
      <t>チョウミン</t>
    </rPh>
    <rPh sb="2" eb="3">
      <t>ゼイ</t>
    </rPh>
    <rPh sb="4" eb="6">
      <t>ホウジン</t>
    </rPh>
    <phoneticPr fontId="3"/>
  </si>
  <si>
    <t>内　訳</t>
    <rPh sb="0" eb="1">
      <t>ウチ</t>
    </rPh>
    <rPh sb="2" eb="3">
      <t>ヤク</t>
    </rPh>
    <phoneticPr fontId="3"/>
  </si>
  <si>
    <t>均等割</t>
    <rPh sb="0" eb="1">
      <t>キン</t>
    </rPh>
    <rPh sb="1" eb="2">
      <t>トウ</t>
    </rPh>
    <rPh sb="2" eb="3">
      <t>ワリ</t>
    </rPh>
    <phoneticPr fontId="3"/>
  </si>
  <si>
    <t>固定資産税</t>
    <rPh sb="0" eb="2">
      <t>コテイ</t>
    </rPh>
    <rPh sb="2" eb="4">
      <t>シサンゼイ</t>
    </rPh>
    <phoneticPr fontId="3"/>
  </si>
  <si>
    <t>調 定 額</t>
    <rPh sb="0" eb="1">
      <t>チョウ</t>
    </rPh>
    <rPh sb="2" eb="3">
      <t>テイ</t>
    </rPh>
    <rPh sb="4" eb="5">
      <t>テイガク</t>
    </rPh>
    <phoneticPr fontId="3"/>
  </si>
  <si>
    <t>内　　訳</t>
    <rPh sb="0" eb="4">
      <t>ウチワケ</t>
    </rPh>
    <phoneticPr fontId="3"/>
  </si>
  <si>
    <t>国有資産等所在市町村交付金</t>
    <rPh sb="0" eb="2">
      <t>コクユウ</t>
    </rPh>
    <rPh sb="2" eb="4">
      <t>シサン</t>
    </rPh>
    <rPh sb="4" eb="5">
      <t>トウ</t>
    </rPh>
    <rPh sb="5" eb="7">
      <t>ショザイ</t>
    </rPh>
    <rPh sb="7" eb="10">
      <t>シチョウソン</t>
    </rPh>
    <rPh sb="10" eb="13">
      <t>コウフキン</t>
    </rPh>
    <phoneticPr fontId="3"/>
  </si>
  <si>
    <t>軽自動車税</t>
    <rPh sb="0" eb="4">
      <t>ケイジドウシャ</t>
    </rPh>
    <rPh sb="4" eb="5">
      <t>ゼイ</t>
    </rPh>
    <phoneticPr fontId="3"/>
  </si>
  <si>
    <t>種別割（軽自動車税）</t>
    <rPh sb="0" eb="2">
      <t>シュベツ</t>
    </rPh>
    <rPh sb="2" eb="3">
      <t>ワリ</t>
    </rPh>
    <rPh sb="4" eb="8">
      <t>ケイジドウシャ</t>
    </rPh>
    <rPh sb="8" eb="9">
      <t>ゼイ</t>
    </rPh>
    <phoneticPr fontId="3"/>
  </si>
  <si>
    <t>合　　　　計</t>
  </si>
  <si>
    <t>町たばこ税</t>
    <rPh sb="0" eb="1">
      <t>マチ</t>
    </rPh>
    <phoneticPr fontId="3"/>
  </si>
  <si>
    <t>増減</t>
    <rPh sb="0" eb="2">
      <t>ゾウゲン</t>
    </rPh>
    <phoneticPr fontId="3"/>
  </si>
  <si>
    <t>町たばこ税</t>
    <rPh sb="0" eb="1">
      <t>マチ</t>
    </rPh>
    <rPh sb="4" eb="5">
      <t>ゼイ</t>
    </rPh>
    <phoneticPr fontId="3"/>
  </si>
  <si>
    <t>都市計画税</t>
    <rPh sb="0" eb="2">
      <t>トシ</t>
    </rPh>
    <rPh sb="2" eb="4">
      <t>ケイカク</t>
    </rPh>
    <phoneticPr fontId="3"/>
  </si>
  <si>
    <t>内　訳</t>
    <rPh sb="0" eb="3">
      <t>ウチワケ</t>
    </rPh>
    <phoneticPr fontId="3"/>
  </si>
  <si>
    <t>（1）家屋の新増築分内訳</t>
    <rPh sb="3" eb="5">
      <t>カオク</t>
    </rPh>
    <rPh sb="6" eb="7">
      <t>シンゾウ</t>
    </rPh>
    <rPh sb="7" eb="9">
      <t>ゾウチク</t>
    </rPh>
    <rPh sb="9" eb="10">
      <t>ブン</t>
    </rPh>
    <rPh sb="10" eb="12">
      <t>ウチワケ</t>
    </rPh>
    <phoneticPr fontId="3"/>
  </si>
  <si>
    <t>（単位：棟）</t>
    <rPh sb="1" eb="3">
      <t>タンイ</t>
    </rPh>
    <rPh sb="4" eb="5">
      <t>トウ</t>
    </rPh>
    <phoneticPr fontId="3"/>
  </si>
  <si>
    <t>区分</t>
    <rPh sb="0" eb="2">
      <t>クブン</t>
    </rPh>
    <phoneticPr fontId="3"/>
  </si>
  <si>
    <t>新　築</t>
    <rPh sb="0" eb="3">
      <t>シンチク</t>
    </rPh>
    <phoneticPr fontId="3"/>
  </si>
  <si>
    <t>増　築</t>
    <rPh sb="0" eb="3">
      <t>ゾウチク</t>
    </rPh>
    <phoneticPr fontId="3"/>
  </si>
  <si>
    <t>滅　失</t>
    <rPh sb="0" eb="3">
      <t>メッシツ</t>
    </rPh>
    <phoneticPr fontId="3"/>
  </si>
  <si>
    <t>木　造</t>
    <rPh sb="0" eb="3">
      <t>モクゾウ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</si>
  <si>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</si>
  <si>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非木造</t>
    <rPh sb="0" eb="1">
      <t>ヒ</t>
    </rPh>
    <rPh sb="1" eb="3">
      <t>モクゾウ</t>
    </rPh>
    <phoneticPr fontId="3"/>
  </si>
  <si>
    <t>合　計</t>
    <rPh sb="0" eb="3">
      <t>ゴウケイ</t>
    </rPh>
    <phoneticPr fontId="3"/>
  </si>
  <si>
    <t>※</t>
    <phoneticPr fontId="3"/>
  </si>
  <si>
    <t>年度欄は、前年の1月から12月までの期間分をいう。</t>
    <rPh sb="0" eb="2">
      <t>ネンド</t>
    </rPh>
    <rPh sb="2" eb="3">
      <t>ラン</t>
    </rPh>
    <rPh sb="5" eb="7">
      <t>ゼンネン</t>
    </rPh>
    <rPh sb="9" eb="10">
      <t>ガツ</t>
    </rPh>
    <rPh sb="14" eb="15">
      <t>ガツ</t>
    </rPh>
    <rPh sb="18" eb="20">
      <t>キカン</t>
    </rPh>
    <rPh sb="20" eb="21">
      <t>ブン</t>
    </rPh>
    <phoneticPr fontId="3"/>
  </si>
  <si>
    <t>（2）宅地の評価総地積</t>
    <rPh sb="3" eb="5">
      <t>タクチ</t>
    </rPh>
    <rPh sb="6" eb="8">
      <t>ヒョウカ</t>
    </rPh>
    <rPh sb="8" eb="9">
      <t>ソウ</t>
    </rPh>
    <rPh sb="9" eb="11">
      <t>チセキ</t>
    </rPh>
    <phoneticPr fontId="3"/>
  </si>
  <si>
    <t>（単位：千㎡）</t>
    <rPh sb="1" eb="3">
      <t>タンイ</t>
    </rPh>
    <rPh sb="4" eb="5">
      <t>セン</t>
    </rPh>
    <phoneticPr fontId="3"/>
  </si>
  <si>
    <t>(単位：本・円・％)</t>
    <rPh sb="1" eb="3">
      <t>タンイ</t>
    </rPh>
    <rPh sb="4" eb="5">
      <t>ホン</t>
    </rPh>
    <rPh sb="6" eb="7">
      <t>エン</t>
    </rPh>
    <phoneticPr fontId="3"/>
  </si>
  <si>
    <t>月</t>
    <rPh sb="0" eb="1">
      <t>ツキ</t>
    </rPh>
    <phoneticPr fontId="3"/>
  </si>
  <si>
    <t>平　成　２３　年　度</t>
    <rPh sb="0" eb="1">
      <t>ヒラ</t>
    </rPh>
    <rPh sb="2" eb="3">
      <t>シゲル</t>
    </rPh>
    <rPh sb="7" eb="8">
      <t>トシ</t>
    </rPh>
    <rPh sb="9" eb="10">
      <t>ド</t>
    </rPh>
    <phoneticPr fontId="3"/>
  </si>
  <si>
    <t>平　成　２４　年　度</t>
    <rPh sb="0" eb="1">
      <t>ヒラ</t>
    </rPh>
    <rPh sb="2" eb="3">
      <t>シゲル</t>
    </rPh>
    <rPh sb="7" eb="8">
      <t>トシ</t>
    </rPh>
    <rPh sb="9" eb="10">
      <t>ド</t>
    </rPh>
    <phoneticPr fontId="3"/>
  </si>
  <si>
    <t>平　成　２５　年　度</t>
    <rPh sb="0" eb="1">
      <t>ヒラ</t>
    </rPh>
    <rPh sb="2" eb="3">
      <t>シゲル</t>
    </rPh>
    <rPh sb="7" eb="8">
      <t>トシ</t>
    </rPh>
    <rPh sb="9" eb="10">
      <t>ド</t>
    </rPh>
    <phoneticPr fontId="3"/>
  </si>
  <si>
    <t>売渡本数</t>
    <rPh sb="0" eb="1">
      <t>ウ</t>
    </rPh>
    <rPh sb="1" eb="2">
      <t>ワタ</t>
    </rPh>
    <rPh sb="2" eb="4">
      <t>ホンスウ</t>
    </rPh>
    <phoneticPr fontId="3"/>
  </si>
  <si>
    <t>課税額合計</t>
    <rPh sb="0" eb="2">
      <t>カゼイ</t>
    </rPh>
    <rPh sb="2" eb="3">
      <t>ガク</t>
    </rPh>
    <rPh sb="3" eb="5">
      <t>ゴウケイ</t>
    </rPh>
    <phoneticPr fontId="3"/>
  </si>
  <si>
    <t>課税額の</t>
  </si>
  <si>
    <t>旧３級品以外</t>
    <rPh sb="0" eb="1">
      <t>キュウ</t>
    </rPh>
    <rPh sb="1" eb="3">
      <t>３キュウ</t>
    </rPh>
    <rPh sb="3" eb="4">
      <t>ヒン</t>
    </rPh>
    <rPh sb="4" eb="6">
      <t>イガイ</t>
    </rPh>
    <phoneticPr fontId="3"/>
  </si>
  <si>
    <t>旧３級品</t>
    <rPh sb="0" eb="1">
      <t>キュウ</t>
    </rPh>
    <rPh sb="1" eb="3">
      <t>３キュウ</t>
    </rPh>
    <rPh sb="3" eb="4">
      <t>ヒン</t>
    </rPh>
    <phoneticPr fontId="3"/>
  </si>
  <si>
    <t>対前年比</t>
  </si>
  <si>
    <t>手持品課税分</t>
    <rPh sb="0" eb="2">
      <t>テモ</t>
    </rPh>
    <rPh sb="2" eb="3">
      <t>ヒン</t>
    </rPh>
    <rPh sb="3" eb="5">
      <t>カゼイ</t>
    </rPh>
    <rPh sb="5" eb="6">
      <t>ブン</t>
    </rPh>
    <phoneticPr fontId="3"/>
  </si>
  <si>
    <t>町税決算額状況</t>
    <rPh sb="4" eb="5">
      <t>ガク</t>
    </rPh>
    <rPh sb="5" eb="6">
      <t>ジョウ</t>
    </rPh>
    <rPh sb="6" eb="7">
      <t>キョウ</t>
    </rPh>
    <phoneticPr fontId="3"/>
  </si>
  <si>
    <t>町税の推移</t>
    <rPh sb="0" eb="2">
      <t>チョウゼイ</t>
    </rPh>
    <rPh sb="3" eb="5">
      <t>スイイ</t>
    </rPh>
    <phoneticPr fontId="3"/>
  </si>
  <si>
    <t>町税調定額表</t>
    <rPh sb="0" eb="1">
      <t>チョウミン</t>
    </rPh>
    <rPh sb="1" eb="2">
      <t>ゼイ</t>
    </rPh>
    <rPh sb="2" eb="3">
      <t>チョウ</t>
    </rPh>
    <rPh sb="3" eb="4">
      <t>テイ</t>
    </rPh>
    <rPh sb="4" eb="5">
      <t>ガク</t>
    </rPh>
    <rPh sb="5" eb="6">
      <t>ヒョウ</t>
    </rPh>
    <phoneticPr fontId="3"/>
  </si>
  <si>
    <t>納税義務者数の推移</t>
    <rPh sb="0" eb="2">
      <t>ノウゼイ</t>
    </rPh>
    <rPh sb="2" eb="5">
      <t>ギムシャ</t>
    </rPh>
    <rPh sb="5" eb="6">
      <t>スウ</t>
    </rPh>
    <rPh sb="7" eb="9">
      <t>スイイ</t>
    </rPh>
    <phoneticPr fontId="3"/>
  </si>
  <si>
    <t>総所得金額の状況</t>
    <rPh sb="0" eb="3">
      <t>ソウショトク</t>
    </rPh>
    <rPh sb="3" eb="5">
      <t>キンガク</t>
    </rPh>
    <rPh sb="6" eb="8">
      <t>ジョウキョウ</t>
    </rPh>
    <phoneticPr fontId="3"/>
  </si>
  <si>
    <t>町民税（法人）均等割･法人税割件数表</t>
    <rPh sb="0" eb="2">
      <t>チョウミン</t>
    </rPh>
    <rPh sb="2" eb="3">
      <t>ゼイ</t>
    </rPh>
    <rPh sb="4" eb="6">
      <t>ホウジン</t>
    </rPh>
    <rPh sb="7" eb="10">
      <t>キントウワリ</t>
    </rPh>
    <rPh sb="11" eb="13">
      <t>ホウジン</t>
    </rPh>
    <rPh sb="13" eb="14">
      <t>ゼイ</t>
    </rPh>
    <rPh sb="14" eb="15">
      <t>ワリ</t>
    </rPh>
    <rPh sb="15" eb="17">
      <t>ケンスウ</t>
    </rPh>
    <rPh sb="17" eb="18">
      <t>ヒョウ</t>
    </rPh>
    <phoneticPr fontId="3"/>
  </si>
  <si>
    <t>軽自動車税課税台数表</t>
    <rPh sb="0" eb="4">
      <t>ケイジドウシャ</t>
    </rPh>
    <rPh sb="4" eb="5">
      <t>ゼイ</t>
    </rPh>
    <rPh sb="5" eb="7">
      <t>カゼイ</t>
    </rPh>
    <rPh sb="7" eb="9">
      <t>ダイスウ</t>
    </rPh>
    <rPh sb="9" eb="10">
      <t>ヒョウ</t>
    </rPh>
    <phoneticPr fontId="3"/>
  </si>
  <si>
    <t>町たばこ税課税額・売渡本数表</t>
    <rPh sb="0" eb="1">
      <t>マチ</t>
    </rPh>
    <rPh sb="4" eb="5">
      <t>ゼイ</t>
    </rPh>
    <rPh sb="5" eb="7">
      <t>カゼイ</t>
    </rPh>
    <rPh sb="7" eb="8">
      <t>ガク</t>
    </rPh>
    <rPh sb="9" eb="10">
      <t>ウ</t>
    </rPh>
    <rPh sb="10" eb="11">
      <t>ワタ</t>
    </rPh>
    <rPh sb="11" eb="13">
      <t>ホンスウ</t>
    </rPh>
    <rPh sb="13" eb="14">
      <t>ヒョウ</t>
    </rPh>
    <phoneticPr fontId="3"/>
  </si>
  <si>
    <t>固定資産税の土地家屋増減件数表</t>
    <rPh sb="0" eb="2">
      <t>コテイ</t>
    </rPh>
    <rPh sb="2" eb="5">
      <t>シサンゼイ</t>
    </rPh>
    <rPh sb="6" eb="8">
      <t>トチ</t>
    </rPh>
    <rPh sb="8" eb="10">
      <t>カオク</t>
    </rPh>
    <rPh sb="10" eb="12">
      <t>ゾウゲン</t>
    </rPh>
    <rPh sb="12" eb="14">
      <t>ケンスウ</t>
    </rPh>
    <rPh sb="14" eb="1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</si>
</sst>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0.0_);[Red]\(0.0\)"/>
    <numFmt numFmtId="178" formatCode="#,##0;&quot;△ &quot;#,##0"/>
    <numFmt numFmtId="179" formatCode="#,##0.0;&quot;△ &quot;#,##0.0"/>
    <numFmt numFmtId="180" formatCode="#,##0_);[Red]\(#,##0\)"/>
    <numFmt numFmtId="181" formatCode="0.0;&quot;△ &quot;0.0"/>
    <numFmt numFmtId="182" formatCode="0.0_ "/>
    <numFmt numFmtId="183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6"/>
      <name val="HGｺﾞｼｯｸM"/>
      <family val="3"/>
      <charset val="128"/>
    </font>
    <font>
      <sz val="16"/>
      <name val="HGｺﾞｼｯｸM"/>
      <family val="3"/>
      <charset val="128"/>
    </font>
    <font>
      <sz val="12"/>
      <name val="HGｺﾞｼｯｸM"/>
      <family val="3"/>
      <charset val="128"/>
    </font>
    <font>
      <sz val="9"/>
      <name val="HGｺﾞｼｯｸM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5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6" fontId="8" fillId="2" borderId="0" xfId="1" applyNumberFormat="1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176" fontId="8" fillId="0" borderId="15" xfId="1" applyNumberFormat="1" applyFont="1" applyFill="1" applyBorder="1" applyAlignment="1">
      <alignment horizontal="left" vertical="center"/>
    </xf>
    <xf numFmtId="176" fontId="8" fillId="0" borderId="15" xfId="1" applyNumberFormat="1" applyFont="1" applyFill="1" applyBorder="1" applyAlignment="1">
      <alignment horizontal="center" vertical="center"/>
    </xf>
    <xf numFmtId="176" fontId="8" fillId="2" borderId="15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180" fontId="8" fillId="0" borderId="15" xfId="0" applyNumberFormat="1" applyFont="1" applyBorder="1" applyAlignment="1">
      <alignment vertical="center"/>
    </xf>
    <xf numFmtId="180" fontId="8" fillId="2" borderId="15" xfId="0" applyNumberFormat="1" applyFont="1" applyFill="1" applyBorder="1" applyAlignment="1">
      <alignment vertical="center"/>
    </xf>
    <xf numFmtId="0" fontId="8" fillId="0" borderId="15" xfId="0" applyFont="1" applyBorder="1" applyAlignment="1">
      <alignment horizontal="left" vertical="center" shrinkToFit="1"/>
    </xf>
    <xf numFmtId="180" fontId="8" fillId="0" borderId="0" xfId="0" applyNumberFormat="1" applyFont="1" applyAlignment="1">
      <alignment horizontal="center" vertical="center"/>
    </xf>
    <xf numFmtId="176" fontId="8" fillId="0" borderId="15" xfId="0" applyNumberFormat="1" applyFont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7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177" fontId="8" fillId="0" borderId="15" xfId="0" applyNumberFormat="1" applyFont="1" applyBorder="1" applyAlignment="1">
      <alignment vertical="center"/>
    </xf>
    <xf numFmtId="177" fontId="8" fillId="2" borderId="15" xfId="0" applyNumberFormat="1" applyFont="1" applyFill="1" applyBorder="1" applyAlignment="1">
      <alignment vertical="center"/>
    </xf>
    <xf numFmtId="177" fontId="8" fillId="0" borderId="0" xfId="0" applyNumberFormat="1" applyFont="1" applyAlignment="1">
      <alignment vertical="center"/>
    </xf>
    <xf numFmtId="177" fontId="8" fillId="2" borderId="0" xfId="0" applyNumberFormat="1" applyFont="1" applyFill="1" applyAlignment="1">
      <alignment vertical="center"/>
    </xf>
    <xf numFmtId="180" fontId="8" fillId="0" borderId="15" xfId="0" applyNumberFormat="1" applyFont="1" applyBorder="1" applyAlignment="1">
      <alignment horizontal="right" vertical="center"/>
    </xf>
    <xf numFmtId="180" fontId="8" fillId="2" borderId="15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183" fontId="2" fillId="0" borderId="15" xfId="0" applyNumberFormat="1" applyFont="1" applyBorder="1" applyAlignment="1">
      <alignment vertical="center"/>
    </xf>
    <xf numFmtId="183" fontId="2" fillId="2" borderId="15" xfId="0" applyNumberFormat="1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176" fontId="2" fillId="0" borderId="15" xfId="0" applyNumberFormat="1" applyFont="1" applyBorder="1" applyAlignment="1">
      <alignment vertical="center"/>
    </xf>
    <xf numFmtId="176" fontId="2" fillId="2" borderId="15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80" fontId="8" fillId="0" borderId="15" xfId="0" applyNumberFormat="1" applyFont="1" applyFill="1" applyBorder="1" applyAlignment="1">
      <alignment horizontal="right" vertical="center"/>
    </xf>
    <xf numFmtId="178" fontId="4" fillId="0" borderId="17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vertical="center"/>
    </xf>
    <xf numFmtId="180" fontId="4" fillId="0" borderId="16" xfId="0" applyNumberFormat="1" applyFont="1" applyFill="1" applyBorder="1" applyAlignment="1">
      <alignment vertical="center"/>
    </xf>
    <xf numFmtId="183" fontId="2" fillId="0" borderId="15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178" fontId="4" fillId="2" borderId="15" xfId="0" applyNumberFormat="1" applyFont="1" applyFill="1" applyBorder="1" applyAlignment="1">
      <alignment vertical="center"/>
    </xf>
    <xf numFmtId="178" fontId="4" fillId="0" borderId="15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/>
    </xf>
    <xf numFmtId="180" fontId="4" fillId="0" borderId="15" xfId="0" applyNumberFormat="1" applyFont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179" fontId="8" fillId="0" borderId="0" xfId="1" applyNumberFormat="1" applyFont="1" applyFill="1" applyBorder="1" applyAlignment="1">
      <alignment horizontal="right" vertical="center"/>
    </xf>
    <xf numFmtId="179" fontId="8" fillId="0" borderId="0" xfId="1" applyNumberFormat="1" applyFont="1" applyFill="1" applyBorder="1" applyAlignment="1">
      <alignment vertical="center"/>
    </xf>
    <xf numFmtId="180" fontId="8" fillId="0" borderId="15" xfId="1" applyNumberFormat="1" applyFont="1" applyFill="1" applyBorder="1" applyAlignment="1">
      <alignment horizontal="right" vertical="center"/>
    </xf>
    <xf numFmtId="180" fontId="8" fillId="0" borderId="0" xfId="1" applyNumberFormat="1" applyFont="1" applyFill="1" applyBorder="1" applyAlignment="1">
      <alignment horizontal="right" vertical="center"/>
    </xf>
    <xf numFmtId="180" fontId="8" fillId="2" borderId="0" xfId="1" applyNumberFormat="1" applyFont="1" applyFill="1" applyBorder="1" applyAlignment="1">
      <alignment horizontal="right" vertical="center"/>
    </xf>
    <xf numFmtId="176" fontId="8" fillId="0" borderId="15" xfId="1" applyNumberFormat="1" applyFont="1" applyFill="1" applyBorder="1" applyAlignment="1">
      <alignment horizontal="right" vertical="center"/>
    </xf>
    <xf numFmtId="176" fontId="8" fillId="2" borderId="15" xfId="1" applyNumberFormat="1" applyFont="1" applyFill="1" applyBorder="1" applyAlignment="1">
      <alignment horizontal="right" vertical="center"/>
    </xf>
    <xf numFmtId="177" fontId="8" fillId="0" borderId="15" xfId="0" applyNumberFormat="1" applyFont="1" applyBorder="1" applyAlignment="1">
      <alignment horizontal="right" vertical="center"/>
    </xf>
    <xf numFmtId="177" fontId="8" fillId="2" borderId="15" xfId="0" applyNumberFormat="1" applyFont="1" applyFill="1" applyBorder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177" fontId="8" fillId="2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vertical="center"/>
    </xf>
    <xf numFmtId="178" fontId="4" fillId="0" borderId="12" xfId="0" applyNumberFormat="1" applyFont="1" applyFill="1" applyBorder="1" applyAlignment="1">
      <alignment vertical="center"/>
    </xf>
    <xf numFmtId="179" fontId="4" fillId="0" borderId="8" xfId="1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 textRotation="255"/>
    </xf>
    <xf numFmtId="177" fontId="4" fillId="0" borderId="9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178" fontId="4" fillId="0" borderId="18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9" fontId="4" fillId="0" borderId="6" xfId="0" applyNumberFormat="1" applyFont="1" applyFill="1" applyBorder="1" applyAlignment="1">
      <alignment vertical="center"/>
    </xf>
    <xf numFmtId="179" fontId="4" fillId="0" borderId="6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vertical="center"/>
    </xf>
    <xf numFmtId="179" fontId="4" fillId="0" borderId="0" xfId="0" applyNumberFormat="1" applyFont="1" applyFill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8" fontId="4" fillId="0" borderId="22" xfId="0" applyNumberFormat="1" applyFont="1" applyFill="1" applyBorder="1" applyAlignment="1">
      <alignment vertical="center"/>
    </xf>
    <xf numFmtId="181" fontId="4" fillId="0" borderId="6" xfId="0" applyNumberFormat="1" applyFont="1" applyFill="1" applyBorder="1" applyAlignment="1">
      <alignment vertical="center"/>
    </xf>
    <xf numFmtId="178" fontId="4" fillId="0" borderId="0" xfId="0" applyNumberFormat="1" applyFont="1" applyFill="1" applyAlignment="1">
      <alignment vertical="center"/>
    </xf>
    <xf numFmtId="181" fontId="4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3" fontId="4" fillId="0" borderId="16" xfId="0" applyNumberFormat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181" fontId="4" fillId="0" borderId="6" xfId="0" applyNumberFormat="1" applyFont="1" applyFill="1" applyBorder="1" applyAlignment="1">
      <alignment horizontal="right" vertical="center"/>
    </xf>
    <xf numFmtId="181" fontId="4" fillId="0" borderId="17" xfId="0" applyNumberFormat="1" applyFont="1" applyFill="1" applyBorder="1" applyAlignment="1">
      <alignment horizontal="right" vertical="center"/>
    </xf>
    <xf numFmtId="181" fontId="4" fillId="0" borderId="17" xfId="0" applyNumberFormat="1" applyFont="1" applyFill="1" applyBorder="1" applyAlignment="1">
      <alignment vertical="center"/>
    </xf>
    <xf numFmtId="181" fontId="4" fillId="0" borderId="8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178" fontId="4" fillId="0" borderId="6" xfId="0" applyNumberFormat="1" applyFont="1" applyFill="1" applyBorder="1" applyAlignment="1">
      <alignment vertical="center"/>
    </xf>
    <xf numFmtId="181" fontId="4" fillId="0" borderId="17" xfId="0" applyNumberFormat="1" applyFont="1" applyBorder="1" applyAlignment="1">
      <alignment vertical="center"/>
    </xf>
    <xf numFmtId="179" fontId="4" fillId="0" borderId="22" xfId="0" applyNumberFormat="1" applyFont="1" applyBorder="1" applyAlignment="1">
      <alignment vertical="center"/>
    </xf>
    <xf numFmtId="178" fontId="4" fillId="0" borderId="22" xfId="0" applyNumberFormat="1" applyFont="1" applyBorder="1" applyAlignment="1">
      <alignment vertical="center"/>
    </xf>
    <xf numFmtId="181" fontId="4" fillId="0" borderId="6" xfId="0" applyNumberFormat="1" applyFont="1" applyBorder="1" applyAlignment="1">
      <alignment vertical="center"/>
    </xf>
    <xf numFmtId="179" fontId="4" fillId="0" borderId="22" xfId="0" applyNumberFormat="1" applyFont="1" applyBorder="1" applyAlignment="1">
      <alignment vertical="center" shrinkToFit="1"/>
    </xf>
    <xf numFmtId="178" fontId="4" fillId="0" borderId="22" xfId="0" applyNumberFormat="1" applyFont="1" applyBorder="1" applyAlignment="1">
      <alignment vertical="center" shrinkToFit="1"/>
    </xf>
    <xf numFmtId="181" fontId="4" fillId="0" borderId="6" xfId="0" applyNumberFormat="1" applyFont="1" applyBorder="1" applyAlignment="1">
      <alignment vertical="center" shrinkToFit="1"/>
    </xf>
    <xf numFmtId="3" fontId="4" fillId="0" borderId="0" xfId="0" applyNumberFormat="1" applyFont="1" applyAlignment="1">
      <alignment vertical="center"/>
    </xf>
    <xf numFmtId="182" fontId="4" fillId="0" borderId="0" xfId="0" applyNumberFormat="1" applyFont="1" applyAlignment="1">
      <alignment vertical="center"/>
    </xf>
    <xf numFmtId="38" fontId="2" fillId="0" borderId="5" xfId="1" applyFont="1" applyFill="1" applyBorder="1" applyAlignment="1">
      <alignment vertical="center"/>
    </xf>
    <xf numFmtId="38" fontId="2" fillId="2" borderId="15" xfId="1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176" fontId="8" fillId="0" borderId="15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58" fontId="5" fillId="0" borderId="15" xfId="0" applyNumberFormat="1" applyFont="1" applyFill="1" applyBorder="1" applyAlignment="1">
      <alignment horizontal="center" vertical="center"/>
    </xf>
    <xf numFmtId="0" fontId="8" fillId="0" borderId="0" xfId="0" applyFont="1" applyFill="1"/>
    <xf numFmtId="176" fontId="8" fillId="0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176" fontId="4" fillId="0" borderId="6" xfId="0" applyNumberFormat="1" applyFont="1" applyFill="1" applyBorder="1" applyAlignment="1">
      <alignment vertical="center"/>
    </xf>
    <xf numFmtId="178" fontId="4" fillId="0" borderId="6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23" xfId="0" applyNumberFormat="1" applyFont="1" applyFill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38" fontId="0" fillId="0" borderId="15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horizontal="right" vertical="center"/>
    </xf>
    <xf numFmtId="178" fontId="4" fillId="0" borderId="15" xfId="0" applyNumberFormat="1" applyFont="1" applyBorder="1" applyAlignment="1">
      <alignment vertical="center" wrapText="1"/>
    </xf>
    <xf numFmtId="3" fontId="10" fillId="0" borderId="15" xfId="0" applyNumberFormat="1" applyFont="1" applyBorder="1" applyAlignment="1">
      <alignment horizontal="right" vertical="center"/>
    </xf>
    <xf numFmtId="181" fontId="4" fillId="2" borderId="15" xfId="2" applyNumberFormat="1" applyFont="1" applyFill="1" applyBorder="1" applyAlignment="1">
      <alignment vertical="center"/>
    </xf>
    <xf numFmtId="178" fontId="4" fillId="2" borderId="15" xfId="0" applyNumberFormat="1" applyFont="1" applyFill="1" applyBorder="1" applyAlignment="1">
      <alignment vertical="center" wrapText="1"/>
    </xf>
    <xf numFmtId="3" fontId="11" fillId="0" borderId="15" xfId="0" applyNumberFormat="1" applyFont="1" applyBorder="1" applyAlignment="1">
      <alignment horizontal="right" vertical="center"/>
    </xf>
    <xf numFmtId="179" fontId="4" fillId="2" borderId="15" xfId="0" applyNumberFormat="1" applyFont="1" applyFill="1" applyBorder="1" applyAlignment="1">
      <alignment horizontal="center" vertical="center"/>
    </xf>
    <xf numFmtId="179" fontId="4" fillId="2" borderId="15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20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 wrapText="1"/>
    </xf>
    <xf numFmtId="0" fontId="6" fillId="0" borderId="13" xfId="0" applyFont="1" applyFill="1" applyBorder="1" applyAlignment="1">
      <alignment horizontal="center" vertical="center" textRotation="255" wrapText="1"/>
    </xf>
    <xf numFmtId="0" fontId="6" fillId="0" borderId="14" xfId="0" applyFont="1" applyFill="1" applyBorder="1" applyAlignment="1">
      <alignment horizontal="center" vertical="center" textRotation="255" wrapText="1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0" fontId="5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3" xfId="0" applyFont="1" applyFill="1" applyBorder="1" applyAlignment="1">
      <alignment horizontal="center" vertical="center" textRotation="255"/>
    </xf>
    <xf numFmtId="0" fontId="5" fillId="0" borderId="14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8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B52EB80-41DE-4C8D-8A1A-B23DA04B9C03}"/>
            </a:ext>
          </a:extLst>
        </xdr:cNvPr>
        <xdr:cNvSpPr>
          <a:spLocks noChangeShapeType="1"/>
        </xdr:cNvSpPr>
      </xdr:nvSpPr>
      <xdr:spPr bwMode="auto">
        <a:xfrm flipH="1" flipV="1">
          <a:off x="0" y="676275"/>
          <a:ext cx="141922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17</xdr:row>
      <xdr:rowOff>9525</xdr:rowOff>
    </xdr:from>
    <xdr:to>
      <xdr:col>2</xdr:col>
      <xdr:colOff>0</xdr:colOff>
      <xdr:row>19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55B1EF70-7DB2-4A0E-9C0B-D0657AB9B0D6}"/>
            </a:ext>
          </a:extLst>
        </xdr:cNvPr>
        <xdr:cNvSpPr>
          <a:spLocks noChangeShapeType="1"/>
        </xdr:cNvSpPr>
      </xdr:nvSpPr>
      <xdr:spPr bwMode="auto">
        <a:xfrm flipH="1" flipV="1">
          <a:off x="0" y="5676900"/>
          <a:ext cx="141922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27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57AA044F-58CC-4ACA-B6B9-865BEB0569E1}"/>
            </a:ext>
          </a:extLst>
        </xdr:cNvPr>
        <xdr:cNvSpPr>
          <a:spLocks noChangeShapeType="1"/>
        </xdr:cNvSpPr>
      </xdr:nvSpPr>
      <xdr:spPr bwMode="auto">
        <a:xfrm flipH="1" flipV="1">
          <a:off x="0" y="8343900"/>
          <a:ext cx="141922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27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62376719-49A0-4CC9-89EB-8449B0EF9D91}"/>
            </a:ext>
          </a:extLst>
        </xdr:cNvPr>
        <xdr:cNvSpPr>
          <a:spLocks noChangeShapeType="1"/>
        </xdr:cNvSpPr>
      </xdr:nvSpPr>
      <xdr:spPr bwMode="auto">
        <a:xfrm flipH="1" flipV="1">
          <a:off x="0" y="8343900"/>
          <a:ext cx="141922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C14B865-23F5-4954-9382-B1651C0DAB4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DC10881-9311-41DC-A3BC-F3DD294CAF23}"/>
            </a:ext>
          </a:extLst>
        </xdr:cNvPr>
        <xdr:cNvSpPr>
          <a:spLocks noChangeShapeType="1"/>
        </xdr:cNvSpPr>
      </xdr:nvSpPr>
      <xdr:spPr bwMode="auto">
        <a:xfrm>
          <a:off x="9525" y="83820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1C376339-809C-4918-8D4A-DF1FEDF3D8B5}"/>
            </a:ext>
          </a:extLst>
        </xdr:cNvPr>
        <xdr:cNvSpPr>
          <a:spLocks noChangeShapeType="1"/>
        </xdr:cNvSpPr>
      </xdr:nvSpPr>
      <xdr:spPr bwMode="auto">
        <a:xfrm>
          <a:off x="9525" y="83820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0E96995-B7A6-47D6-8E48-6C5A18FB3D09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E1673-CCB8-4B1F-88EA-44DDD9F20BFC}">
  <sheetPr>
    <pageSetUpPr fitToPage="1"/>
  </sheetPr>
  <dimension ref="A1:J37"/>
  <sheetViews>
    <sheetView tabSelected="1" zoomScaleNormal="100" zoomScaleSheetLayoutView="100" workbookViewId="0">
      <selection activeCell="I24" sqref="I24"/>
    </sheetView>
  </sheetViews>
  <sheetFormatPr defaultColWidth="8.875" defaultRowHeight="13.5" x14ac:dyDescent="0.15"/>
  <cols>
    <col min="1" max="2" width="3.625" style="86" customWidth="1"/>
    <col min="3" max="3" width="2.875" style="86" customWidth="1"/>
    <col min="4" max="4" width="14.125" style="86" customWidth="1"/>
    <col min="5" max="5" width="13.625" style="86" customWidth="1"/>
    <col min="6" max="6" width="7.875" style="86" customWidth="1"/>
    <col min="7" max="7" width="13.625" style="86" customWidth="1"/>
    <col min="8" max="8" width="9.125" style="86" customWidth="1"/>
    <col min="9" max="9" width="13.625" style="86" customWidth="1"/>
    <col min="10" max="10" width="9.25" style="86" customWidth="1"/>
    <col min="11" max="16384" width="8.875" style="86"/>
  </cols>
  <sheetData>
    <row r="1" spans="1:10" ht="29.25" customHeight="1" x14ac:dyDescent="0.15">
      <c r="A1" s="85" t="s">
        <v>193</v>
      </c>
      <c r="C1" s="85"/>
      <c r="D1" s="85"/>
    </row>
    <row r="2" spans="1:10" ht="19.5" customHeight="1" x14ac:dyDescent="0.15">
      <c r="I2" s="210" t="s">
        <v>0</v>
      </c>
      <c r="J2" s="210"/>
    </row>
    <row r="3" spans="1:10" ht="21.75" customHeight="1" x14ac:dyDescent="0.15">
      <c r="A3" s="211" t="s">
        <v>1</v>
      </c>
      <c r="B3" s="212"/>
      <c r="C3" s="212"/>
      <c r="D3" s="213"/>
      <c r="E3" s="196" t="s">
        <v>2</v>
      </c>
      <c r="F3" s="198"/>
      <c r="G3" s="196" t="s">
        <v>3</v>
      </c>
      <c r="H3" s="198"/>
      <c r="I3" s="196" t="s">
        <v>4</v>
      </c>
      <c r="J3" s="198"/>
    </row>
    <row r="4" spans="1:10" ht="21.75" customHeight="1" x14ac:dyDescent="0.15">
      <c r="A4" s="214"/>
      <c r="B4" s="215"/>
      <c r="C4" s="215"/>
      <c r="D4" s="216"/>
      <c r="E4" s="87" t="s">
        <v>5</v>
      </c>
      <c r="F4" s="88" t="s">
        <v>6</v>
      </c>
      <c r="G4" s="87" t="s">
        <v>5</v>
      </c>
      <c r="H4" s="88" t="s">
        <v>6</v>
      </c>
      <c r="I4" s="89" t="s">
        <v>7</v>
      </c>
      <c r="J4" s="90" t="s">
        <v>8</v>
      </c>
    </row>
    <row r="5" spans="1:10" ht="21.75" customHeight="1" x14ac:dyDescent="0.15">
      <c r="A5" s="199" t="s">
        <v>9</v>
      </c>
      <c r="B5" s="199" t="s">
        <v>10</v>
      </c>
      <c r="C5" s="91" t="s">
        <v>11</v>
      </c>
      <c r="D5" s="92"/>
      <c r="E5" s="58">
        <f>E6+E7</f>
        <v>2764755</v>
      </c>
      <c r="F5" s="93">
        <f>ROUND(E5/$E$37*100,1)</f>
        <v>48</v>
      </c>
      <c r="G5" s="58">
        <f>G6+G7</f>
        <v>2839878</v>
      </c>
      <c r="H5" s="93">
        <f t="shared" ref="H5:H14" si="0">ROUND(G5/$G$37*100,1)</f>
        <v>48.6</v>
      </c>
      <c r="I5" s="94">
        <f t="shared" ref="I5:I37" si="1">G5-E5</f>
        <v>75123</v>
      </c>
      <c r="J5" s="95">
        <f t="shared" ref="J5:J37" si="2">ROUND((G5-E5)/E5*100,1)</f>
        <v>2.7</v>
      </c>
    </row>
    <row r="6" spans="1:10" ht="21.75" customHeight="1" x14ac:dyDescent="0.15">
      <c r="A6" s="200"/>
      <c r="B6" s="200"/>
      <c r="C6" s="96"/>
      <c r="D6" s="97" t="s">
        <v>12</v>
      </c>
      <c r="E6" s="58">
        <v>56401</v>
      </c>
      <c r="F6" s="93">
        <f t="shared" ref="F6:F37" si="3">ROUND(E6/$E$37*100,1)</f>
        <v>1</v>
      </c>
      <c r="G6" s="58">
        <v>56797</v>
      </c>
      <c r="H6" s="93">
        <f t="shared" si="0"/>
        <v>1</v>
      </c>
      <c r="I6" s="94">
        <f t="shared" si="1"/>
        <v>396</v>
      </c>
      <c r="J6" s="95">
        <f t="shared" si="2"/>
        <v>0.7</v>
      </c>
    </row>
    <row r="7" spans="1:10" ht="21.75" customHeight="1" x14ac:dyDescent="0.15">
      <c r="A7" s="200"/>
      <c r="B7" s="200"/>
      <c r="C7" s="98"/>
      <c r="D7" s="99" t="s">
        <v>13</v>
      </c>
      <c r="E7" s="58">
        <v>2708354</v>
      </c>
      <c r="F7" s="93">
        <f>ROUND(E7/$E$37*100,1)</f>
        <v>47</v>
      </c>
      <c r="G7" s="58">
        <v>2783081</v>
      </c>
      <c r="H7" s="93">
        <f t="shared" si="0"/>
        <v>47.7</v>
      </c>
      <c r="I7" s="94">
        <f t="shared" si="1"/>
        <v>74727</v>
      </c>
      <c r="J7" s="95">
        <f t="shared" si="2"/>
        <v>2.8</v>
      </c>
    </row>
    <row r="8" spans="1:10" ht="21.75" customHeight="1" x14ac:dyDescent="0.15">
      <c r="A8" s="200"/>
      <c r="B8" s="200"/>
      <c r="C8" s="98"/>
      <c r="D8" s="100" t="s">
        <v>14</v>
      </c>
      <c r="E8" s="58">
        <v>33785</v>
      </c>
      <c r="F8" s="93">
        <f t="shared" si="3"/>
        <v>0.6</v>
      </c>
      <c r="G8" s="58">
        <v>31194</v>
      </c>
      <c r="H8" s="101">
        <f t="shared" si="0"/>
        <v>0.5</v>
      </c>
      <c r="I8" s="94">
        <f t="shared" si="1"/>
        <v>-2591</v>
      </c>
      <c r="J8" s="95">
        <f t="shared" si="2"/>
        <v>-7.7</v>
      </c>
    </row>
    <row r="9" spans="1:10" ht="21.75" customHeight="1" x14ac:dyDescent="0.15">
      <c r="A9" s="200"/>
      <c r="B9" s="200"/>
      <c r="C9" s="92" t="s">
        <v>15</v>
      </c>
      <c r="D9" s="92"/>
      <c r="E9" s="58">
        <v>12988</v>
      </c>
      <c r="F9" s="93">
        <f>ROUND(E9/$E$37*100,1)</f>
        <v>0.2</v>
      </c>
      <c r="G9" s="58">
        <v>13766</v>
      </c>
      <c r="H9" s="93">
        <f t="shared" si="0"/>
        <v>0.2</v>
      </c>
      <c r="I9" s="94">
        <f t="shared" si="1"/>
        <v>778</v>
      </c>
      <c r="J9" s="95">
        <f t="shared" si="2"/>
        <v>6</v>
      </c>
    </row>
    <row r="10" spans="1:10" ht="21.75" customHeight="1" x14ac:dyDescent="0.15">
      <c r="A10" s="200"/>
      <c r="B10" s="201"/>
      <c r="C10" s="193" t="s">
        <v>16</v>
      </c>
      <c r="D10" s="195"/>
      <c r="E10" s="58">
        <f>E5+E9</f>
        <v>2777743</v>
      </c>
      <c r="F10" s="93">
        <f>ROUND(E10/$E$37*100,1)</f>
        <v>48.2</v>
      </c>
      <c r="G10" s="58">
        <f>G5+G9</f>
        <v>2853644</v>
      </c>
      <c r="H10" s="93">
        <f t="shared" si="0"/>
        <v>48.9</v>
      </c>
      <c r="I10" s="94">
        <f t="shared" si="1"/>
        <v>75901</v>
      </c>
      <c r="J10" s="95">
        <f t="shared" si="2"/>
        <v>2.7</v>
      </c>
    </row>
    <row r="11" spans="1:10" ht="21.75" customHeight="1" x14ac:dyDescent="0.15">
      <c r="A11" s="200"/>
      <c r="B11" s="199" t="s">
        <v>17</v>
      </c>
      <c r="C11" s="91" t="s">
        <v>11</v>
      </c>
      <c r="D11" s="92"/>
      <c r="E11" s="57">
        <f>E12+E13</f>
        <v>120127</v>
      </c>
      <c r="F11" s="93">
        <f>ROUND(E11/$E$37*100,1)</f>
        <v>2.1</v>
      </c>
      <c r="G11" s="57">
        <f>G12+G13</f>
        <v>144558</v>
      </c>
      <c r="H11" s="93">
        <f t="shared" si="0"/>
        <v>2.5</v>
      </c>
      <c r="I11" s="94">
        <f t="shared" si="1"/>
        <v>24431</v>
      </c>
      <c r="J11" s="95">
        <f t="shared" si="2"/>
        <v>20.3</v>
      </c>
    </row>
    <row r="12" spans="1:10" ht="21.75" customHeight="1" x14ac:dyDescent="0.15">
      <c r="A12" s="200"/>
      <c r="B12" s="200"/>
      <c r="C12" s="102"/>
      <c r="D12" s="97" t="s">
        <v>18</v>
      </c>
      <c r="E12" s="57">
        <v>75626</v>
      </c>
      <c r="F12" s="93">
        <f t="shared" si="3"/>
        <v>1.3</v>
      </c>
      <c r="G12" s="57">
        <v>82369</v>
      </c>
      <c r="H12" s="93">
        <f t="shared" si="0"/>
        <v>1.4</v>
      </c>
      <c r="I12" s="94">
        <f t="shared" si="1"/>
        <v>6743</v>
      </c>
      <c r="J12" s="95">
        <f t="shared" si="2"/>
        <v>8.9</v>
      </c>
    </row>
    <row r="13" spans="1:10" ht="21.75" customHeight="1" x14ac:dyDescent="0.15">
      <c r="A13" s="200"/>
      <c r="B13" s="200"/>
      <c r="C13" s="102"/>
      <c r="D13" s="99" t="s">
        <v>19</v>
      </c>
      <c r="E13" s="57">
        <v>44501</v>
      </c>
      <c r="F13" s="93">
        <f>ROUND(E13/$E$37*100,1)</f>
        <v>0.8</v>
      </c>
      <c r="G13" s="57">
        <v>62189</v>
      </c>
      <c r="H13" s="93">
        <f t="shared" si="0"/>
        <v>1.1000000000000001</v>
      </c>
      <c r="I13" s="94">
        <f t="shared" si="1"/>
        <v>17688</v>
      </c>
      <c r="J13" s="95">
        <f t="shared" si="2"/>
        <v>39.700000000000003</v>
      </c>
    </row>
    <row r="14" spans="1:10" ht="21.75" customHeight="1" x14ac:dyDescent="0.15">
      <c r="A14" s="200"/>
      <c r="B14" s="200"/>
      <c r="C14" s="92" t="s">
        <v>15</v>
      </c>
      <c r="D14" s="92"/>
      <c r="E14" s="57">
        <v>2126</v>
      </c>
      <c r="F14" s="93">
        <f t="shared" si="3"/>
        <v>0</v>
      </c>
      <c r="G14" s="57">
        <v>704</v>
      </c>
      <c r="H14" s="103">
        <f t="shared" si="0"/>
        <v>0</v>
      </c>
      <c r="I14" s="94">
        <f t="shared" si="1"/>
        <v>-1422</v>
      </c>
      <c r="J14" s="95">
        <f t="shared" si="2"/>
        <v>-66.900000000000006</v>
      </c>
    </row>
    <row r="15" spans="1:10" ht="21.75" customHeight="1" x14ac:dyDescent="0.15">
      <c r="A15" s="200"/>
      <c r="B15" s="201"/>
      <c r="C15" s="104" t="s">
        <v>16</v>
      </c>
      <c r="D15" s="92"/>
      <c r="E15" s="57">
        <f>E11+E14</f>
        <v>122253</v>
      </c>
      <c r="F15" s="93">
        <f>ROUND(E15/$E$37*100,1)</f>
        <v>2.1</v>
      </c>
      <c r="G15" s="57">
        <f>G11+G14</f>
        <v>145262</v>
      </c>
      <c r="H15" s="105">
        <f>SUM(H11+H14)</f>
        <v>2.5</v>
      </c>
      <c r="I15" s="106">
        <f t="shared" si="1"/>
        <v>23009</v>
      </c>
      <c r="J15" s="95">
        <f t="shared" si="2"/>
        <v>18.8</v>
      </c>
    </row>
    <row r="16" spans="1:10" ht="21.75" customHeight="1" x14ac:dyDescent="0.15">
      <c r="A16" s="201"/>
      <c r="B16" s="104"/>
      <c r="C16" s="107" t="s">
        <v>20</v>
      </c>
      <c r="D16" s="92"/>
      <c r="E16" s="57">
        <f>E10+E15</f>
        <v>2899996</v>
      </c>
      <c r="F16" s="93">
        <f t="shared" si="3"/>
        <v>50.3</v>
      </c>
      <c r="G16" s="57">
        <f>G10+G15</f>
        <v>2998906</v>
      </c>
      <c r="H16" s="108">
        <f t="shared" ref="H16:H25" si="4">ROUND(G16/$G$37*100,1)</f>
        <v>51.4</v>
      </c>
      <c r="I16" s="109">
        <f t="shared" si="1"/>
        <v>98910</v>
      </c>
      <c r="J16" s="95">
        <f t="shared" si="2"/>
        <v>3.4</v>
      </c>
    </row>
    <row r="17" spans="1:10" ht="21.75" customHeight="1" x14ac:dyDescent="0.15">
      <c r="A17" s="199" t="s">
        <v>21</v>
      </c>
      <c r="B17" s="199" t="s">
        <v>22</v>
      </c>
      <c r="C17" s="91" t="s">
        <v>11</v>
      </c>
      <c r="D17" s="92"/>
      <c r="E17" s="57">
        <f>E18+E19+E20</f>
        <v>2134029</v>
      </c>
      <c r="F17" s="93">
        <f>ROUND(E17/$E$37*100,1)</f>
        <v>37</v>
      </c>
      <c r="G17" s="57">
        <f>G18+G19+G20</f>
        <v>2136203</v>
      </c>
      <c r="H17" s="108">
        <f t="shared" si="4"/>
        <v>36.6</v>
      </c>
      <c r="I17" s="109">
        <f t="shared" si="1"/>
        <v>2174</v>
      </c>
      <c r="J17" s="95">
        <f t="shared" si="2"/>
        <v>0.1</v>
      </c>
    </row>
    <row r="18" spans="1:10" ht="21.75" customHeight="1" x14ac:dyDescent="0.15">
      <c r="A18" s="200"/>
      <c r="B18" s="200"/>
      <c r="C18" s="96"/>
      <c r="D18" s="97" t="s">
        <v>23</v>
      </c>
      <c r="E18" s="57">
        <v>1095824</v>
      </c>
      <c r="F18" s="93">
        <f t="shared" si="3"/>
        <v>19</v>
      </c>
      <c r="G18" s="57">
        <v>1051225</v>
      </c>
      <c r="H18" s="108">
        <f t="shared" si="4"/>
        <v>18</v>
      </c>
      <c r="I18" s="109">
        <f t="shared" si="1"/>
        <v>-44599</v>
      </c>
      <c r="J18" s="95">
        <f t="shared" si="2"/>
        <v>-4.0999999999999996</v>
      </c>
    </row>
    <row r="19" spans="1:10" ht="21.75" customHeight="1" x14ac:dyDescent="0.15">
      <c r="A19" s="200"/>
      <c r="B19" s="200"/>
      <c r="C19" s="110"/>
      <c r="D19" s="99" t="s">
        <v>24</v>
      </c>
      <c r="E19" s="57">
        <v>926809</v>
      </c>
      <c r="F19" s="93">
        <f>ROUND(E19/$E$37*100,1)</f>
        <v>16.100000000000001</v>
      </c>
      <c r="G19" s="57">
        <v>968341</v>
      </c>
      <c r="H19" s="108">
        <f t="shared" si="4"/>
        <v>16.600000000000001</v>
      </c>
      <c r="I19" s="109">
        <f t="shared" si="1"/>
        <v>41532</v>
      </c>
      <c r="J19" s="95">
        <f t="shared" si="2"/>
        <v>4.5</v>
      </c>
    </row>
    <row r="20" spans="1:10" ht="21.75" customHeight="1" x14ac:dyDescent="0.15">
      <c r="A20" s="200"/>
      <c r="B20" s="200"/>
      <c r="C20" s="110"/>
      <c r="D20" s="99" t="s">
        <v>25</v>
      </c>
      <c r="E20" s="57">
        <v>111396</v>
      </c>
      <c r="F20" s="93">
        <f>ROUND(E20/$E$37*100,1)</f>
        <v>1.9</v>
      </c>
      <c r="G20" s="57">
        <v>116637</v>
      </c>
      <c r="H20" s="108">
        <f t="shared" si="4"/>
        <v>2</v>
      </c>
      <c r="I20" s="109">
        <f t="shared" si="1"/>
        <v>5241</v>
      </c>
      <c r="J20" s="95">
        <f t="shared" si="2"/>
        <v>4.7</v>
      </c>
    </row>
    <row r="21" spans="1:10" ht="21.75" customHeight="1" x14ac:dyDescent="0.15">
      <c r="A21" s="200"/>
      <c r="B21" s="200"/>
      <c r="C21" s="92" t="s">
        <v>15</v>
      </c>
      <c r="D21" s="92"/>
      <c r="E21" s="57">
        <v>34543</v>
      </c>
      <c r="F21" s="93">
        <f>ROUND(E21/$E$37*100,1)</f>
        <v>0.6</v>
      </c>
      <c r="G21" s="57">
        <v>9424</v>
      </c>
      <c r="H21" s="108">
        <f t="shared" si="4"/>
        <v>0.2</v>
      </c>
      <c r="I21" s="109">
        <f t="shared" si="1"/>
        <v>-25119</v>
      </c>
      <c r="J21" s="95">
        <f t="shared" si="2"/>
        <v>-72.7</v>
      </c>
    </row>
    <row r="22" spans="1:10" ht="21.75" customHeight="1" x14ac:dyDescent="0.15">
      <c r="A22" s="200"/>
      <c r="B22" s="201"/>
      <c r="C22" s="196" t="s">
        <v>26</v>
      </c>
      <c r="D22" s="198"/>
      <c r="E22" s="57">
        <f>E17+E21</f>
        <v>2168572</v>
      </c>
      <c r="F22" s="93">
        <f>ROUND(E22/$E$37*100,1)</f>
        <v>37.6</v>
      </c>
      <c r="G22" s="57">
        <f>G17+G21</f>
        <v>2145627</v>
      </c>
      <c r="H22" s="108">
        <f t="shared" si="4"/>
        <v>36.799999999999997</v>
      </c>
      <c r="I22" s="109">
        <f t="shared" si="1"/>
        <v>-22945</v>
      </c>
      <c r="J22" s="95">
        <f t="shared" si="2"/>
        <v>-1.1000000000000001</v>
      </c>
    </row>
    <row r="23" spans="1:10" ht="21.75" customHeight="1" x14ac:dyDescent="0.15">
      <c r="A23" s="200"/>
      <c r="B23" s="193" t="s">
        <v>27</v>
      </c>
      <c r="C23" s="194"/>
      <c r="D23" s="195"/>
      <c r="E23" s="57">
        <v>8985</v>
      </c>
      <c r="F23" s="93">
        <f t="shared" si="3"/>
        <v>0.2</v>
      </c>
      <c r="G23" s="57">
        <v>8988</v>
      </c>
      <c r="H23" s="108">
        <f t="shared" si="4"/>
        <v>0.2</v>
      </c>
      <c r="I23" s="106">
        <f t="shared" si="1"/>
        <v>3</v>
      </c>
      <c r="J23" s="95">
        <f t="shared" si="2"/>
        <v>0</v>
      </c>
    </row>
    <row r="24" spans="1:10" ht="21.75" customHeight="1" x14ac:dyDescent="0.15">
      <c r="A24" s="201"/>
      <c r="B24" s="196" t="s">
        <v>20</v>
      </c>
      <c r="C24" s="197"/>
      <c r="D24" s="198"/>
      <c r="E24" s="57">
        <f>E22+E23</f>
        <v>2177557</v>
      </c>
      <c r="F24" s="93">
        <f>ROUND(E24/$E$37*100,1)</f>
        <v>37.799999999999997</v>
      </c>
      <c r="G24" s="57">
        <f>G22+G23</f>
        <v>2154615</v>
      </c>
      <c r="H24" s="108">
        <f t="shared" si="4"/>
        <v>36.9</v>
      </c>
      <c r="I24" s="109">
        <f t="shared" si="1"/>
        <v>-22942</v>
      </c>
      <c r="J24" s="95">
        <f t="shared" si="2"/>
        <v>-1.1000000000000001</v>
      </c>
    </row>
    <row r="25" spans="1:10" ht="21.75" customHeight="1" x14ac:dyDescent="0.15">
      <c r="A25" s="202" t="s">
        <v>28</v>
      </c>
      <c r="B25" s="205" t="s">
        <v>29</v>
      </c>
      <c r="C25" s="208" t="s">
        <v>11</v>
      </c>
      <c r="D25" s="209"/>
      <c r="E25" s="57">
        <v>50026</v>
      </c>
      <c r="F25" s="93">
        <f>ROUND(E25/$E$37*100,1)</f>
        <v>0.9</v>
      </c>
      <c r="G25" s="57">
        <v>52225</v>
      </c>
      <c r="H25" s="108">
        <f t="shared" si="4"/>
        <v>0.9</v>
      </c>
      <c r="I25" s="109">
        <f t="shared" si="1"/>
        <v>2199</v>
      </c>
      <c r="J25" s="95">
        <f t="shared" si="2"/>
        <v>4.4000000000000004</v>
      </c>
    </row>
    <row r="26" spans="1:10" ht="21.75" customHeight="1" x14ac:dyDescent="0.15">
      <c r="A26" s="203"/>
      <c r="B26" s="206"/>
      <c r="C26" s="208" t="s">
        <v>15</v>
      </c>
      <c r="D26" s="209"/>
      <c r="E26" s="57">
        <v>234</v>
      </c>
      <c r="F26" s="93">
        <f t="shared" si="3"/>
        <v>0</v>
      </c>
      <c r="G26" s="57">
        <v>440</v>
      </c>
      <c r="H26" s="111">
        <f>ROUND(G26/$G$37*100,2)</f>
        <v>0.01</v>
      </c>
      <c r="I26" s="109">
        <f t="shared" si="1"/>
        <v>206</v>
      </c>
      <c r="J26" s="95">
        <f t="shared" si="2"/>
        <v>88</v>
      </c>
    </row>
    <row r="27" spans="1:10" ht="21.75" customHeight="1" x14ac:dyDescent="0.15">
      <c r="A27" s="203"/>
      <c r="B27" s="207"/>
      <c r="C27" s="196" t="s">
        <v>26</v>
      </c>
      <c r="D27" s="198"/>
      <c r="E27" s="57">
        <f>E25+E26</f>
        <v>50260</v>
      </c>
      <c r="F27" s="93">
        <f>ROUND(E27/$E$37*100,1)</f>
        <v>0.9</v>
      </c>
      <c r="G27" s="57">
        <f>G25+G26</f>
        <v>52665</v>
      </c>
      <c r="H27" s="108">
        <f>ROUND(G27/$G$37*100,1)</f>
        <v>0.9</v>
      </c>
      <c r="I27" s="109">
        <f t="shared" si="1"/>
        <v>2405</v>
      </c>
      <c r="J27" s="95">
        <f t="shared" si="2"/>
        <v>4.8</v>
      </c>
    </row>
    <row r="28" spans="1:10" ht="21.75" customHeight="1" x14ac:dyDescent="0.15">
      <c r="A28" s="204"/>
      <c r="B28" s="196" t="s">
        <v>30</v>
      </c>
      <c r="C28" s="197"/>
      <c r="D28" s="198"/>
      <c r="E28" s="57">
        <v>2676</v>
      </c>
      <c r="F28" s="108">
        <f>ROUND(E28/$G$37*100,1)</f>
        <v>0</v>
      </c>
      <c r="G28" s="57">
        <v>3775</v>
      </c>
      <c r="H28" s="108">
        <f>ROUND(G28/$G$37*100,1)</f>
        <v>0.1</v>
      </c>
      <c r="I28" s="109">
        <f t="shared" si="1"/>
        <v>1099</v>
      </c>
      <c r="J28" s="95">
        <f t="shared" si="2"/>
        <v>41.1</v>
      </c>
    </row>
    <row r="29" spans="1:10" ht="21.75" customHeight="1" x14ac:dyDescent="0.15">
      <c r="A29" s="104" t="s">
        <v>31</v>
      </c>
      <c r="B29" s="107"/>
      <c r="C29" s="107"/>
      <c r="D29" s="92"/>
      <c r="E29" s="57">
        <v>126511</v>
      </c>
      <c r="F29" s="93">
        <f>ROUND(E29/$E$37*100,1)</f>
        <v>2.2000000000000002</v>
      </c>
      <c r="G29" s="57">
        <v>131042</v>
      </c>
      <c r="H29" s="108">
        <f>ROUND(G29/$G$37*100,1)</f>
        <v>2.2000000000000002</v>
      </c>
      <c r="I29" s="109">
        <f t="shared" si="1"/>
        <v>4531</v>
      </c>
      <c r="J29" s="95">
        <f t="shared" si="2"/>
        <v>3.6</v>
      </c>
    </row>
    <row r="30" spans="1:10" ht="21.75" customHeight="1" x14ac:dyDescent="0.15">
      <c r="A30" s="199" t="s">
        <v>32</v>
      </c>
      <c r="B30" s="112"/>
      <c r="C30" s="107" t="s">
        <v>11</v>
      </c>
      <c r="D30" s="92"/>
      <c r="E30" s="57">
        <f>E31+E32</f>
        <v>501518</v>
      </c>
      <c r="F30" s="93">
        <f t="shared" si="3"/>
        <v>8.6999999999999993</v>
      </c>
      <c r="G30" s="57">
        <f>G31+G32</f>
        <v>494621</v>
      </c>
      <c r="H30" s="111">
        <f>ROUND(G30/$G$37*100,2)</f>
        <v>8.4700000000000006</v>
      </c>
      <c r="I30" s="109">
        <f t="shared" si="1"/>
        <v>-6897</v>
      </c>
      <c r="J30" s="95">
        <f t="shared" si="2"/>
        <v>-1.4</v>
      </c>
    </row>
    <row r="31" spans="1:10" ht="21.75" customHeight="1" x14ac:dyDescent="0.15">
      <c r="A31" s="200"/>
      <c r="B31" s="96"/>
      <c r="C31" s="97" t="s">
        <v>23</v>
      </c>
      <c r="D31" s="97"/>
      <c r="E31" s="57">
        <v>329447</v>
      </c>
      <c r="F31" s="93">
        <f t="shared" si="3"/>
        <v>5.7</v>
      </c>
      <c r="G31" s="57">
        <v>279906</v>
      </c>
      <c r="H31" s="108">
        <f t="shared" ref="H31:H36" si="5">ROUND(G31/$G$37*100,1)</f>
        <v>4.8</v>
      </c>
      <c r="I31" s="109">
        <f t="shared" si="1"/>
        <v>-49541</v>
      </c>
      <c r="J31" s="95">
        <f t="shared" si="2"/>
        <v>-15</v>
      </c>
    </row>
    <row r="32" spans="1:10" ht="21.75" customHeight="1" x14ac:dyDescent="0.15">
      <c r="A32" s="200"/>
      <c r="B32" s="96"/>
      <c r="C32" s="99" t="s">
        <v>24</v>
      </c>
      <c r="D32" s="99"/>
      <c r="E32" s="57">
        <v>172071</v>
      </c>
      <c r="F32" s="93">
        <f t="shared" si="3"/>
        <v>3</v>
      </c>
      <c r="G32" s="57">
        <v>214715</v>
      </c>
      <c r="H32" s="108">
        <f t="shared" si="5"/>
        <v>3.7</v>
      </c>
      <c r="I32" s="109">
        <f t="shared" si="1"/>
        <v>42644</v>
      </c>
      <c r="J32" s="95">
        <f t="shared" si="2"/>
        <v>24.8</v>
      </c>
    </row>
    <row r="33" spans="1:10" ht="21.75" customHeight="1" x14ac:dyDescent="0.15">
      <c r="A33" s="200"/>
      <c r="B33" s="196" t="s">
        <v>33</v>
      </c>
      <c r="C33" s="197"/>
      <c r="D33" s="198"/>
      <c r="E33" s="57">
        <v>7371</v>
      </c>
      <c r="F33" s="93">
        <f>ROUND(E33/$E$37*100,1)</f>
        <v>0.1</v>
      </c>
      <c r="G33" s="57">
        <v>2138</v>
      </c>
      <c r="H33" s="108">
        <f t="shared" si="5"/>
        <v>0</v>
      </c>
      <c r="I33" s="109">
        <f t="shared" si="1"/>
        <v>-5233</v>
      </c>
      <c r="J33" s="95">
        <f t="shared" si="2"/>
        <v>-71</v>
      </c>
    </row>
    <row r="34" spans="1:10" ht="21.75" customHeight="1" x14ac:dyDescent="0.15">
      <c r="A34" s="201"/>
      <c r="B34" s="196" t="s">
        <v>26</v>
      </c>
      <c r="C34" s="197"/>
      <c r="D34" s="198"/>
      <c r="E34" s="57">
        <f>E30+E33</f>
        <v>508889</v>
      </c>
      <c r="F34" s="93">
        <f t="shared" si="3"/>
        <v>8.8000000000000007</v>
      </c>
      <c r="G34" s="57">
        <f>G30+G33</f>
        <v>496759</v>
      </c>
      <c r="H34" s="108">
        <f t="shared" si="5"/>
        <v>8.5</v>
      </c>
      <c r="I34" s="109">
        <f t="shared" si="1"/>
        <v>-12130</v>
      </c>
      <c r="J34" s="95">
        <f t="shared" si="2"/>
        <v>-2.4</v>
      </c>
    </row>
    <row r="35" spans="1:10" ht="21.75" customHeight="1" x14ac:dyDescent="0.15">
      <c r="A35" s="193" t="s">
        <v>34</v>
      </c>
      <c r="B35" s="194"/>
      <c r="C35" s="194"/>
      <c r="D35" s="195"/>
      <c r="E35" s="57">
        <f>E5+E11+E17+E23+E25+E28+E29+E30</f>
        <v>5708627</v>
      </c>
      <c r="F35" s="93">
        <f>ROUND(E35/$E$37*100,1)</f>
        <v>99</v>
      </c>
      <c r="G35" s="57">
        <f>G5+G11+G17+G23+G25+G29+G30+G28</f>
        <v>5811290</v>
      </c>
      <c r="H35" s="108">
        <f t="shared" si="5"/>
        <v>99.5</v>
      </c>
      <c r="I35" s="106">
        <f t="shared" si="1"/>
        <v>102663</v>
      </c>
      <c r="J35" s="95">
        <f t="shared" si="2"/>
        <v>1.8</v>
      </c>
    </row>
    <row r="36" spans="1:10" ht="21.75" customHeight="1" x14ac:dyDescent="0.15">
      <c r="A36" s="193" t="s">
        <v>35</v>
      </c>
      <c r="B36" s="194"/>
      <c r="C36" s="194"/>
      <c r="D36" s="195"/>
      <c r="E36" s="57">
        <f>E9+E14+E21+E26+E33</f>
        <v>57262</v>
      </c>
      <c r="F36" s="93">
        <f>ROUND(E36/$E$37*100,1)</f>
        <v>1</v>
      </c>
      <c r="G36" s="57">
        <f>G9+G14+G21+G26+G33</f>
        <v>26472</v>
      </c>
      <c r="H36" s="108">
        <f t="shared" si="5"/>
        <v>0.5</v>
      </c>
      <c r="I36" s="109">
        <f t="shared" si="1"/>
        <v>-30790</v>
      </c>
      <c r="J36" s="95">
        <f t="shared" si="2"/>
        <v>-53.8</v>
      </c>
    </row>
    <row r="37" spans="1:10" ht="21.75" customHeight="1" x14ac:dyDescent="0.15">
      <c r="A37" s="193" t="s">
        <v>36</v>
      </c>
      <c r="B37" s="194"/>
      <c r="C37" s="194"/>
      <c r="D37" s="195"/>
      <c r="E37" s="57">
        <f>E35+E36</f>
        <v>5765889</v>
      </c>
      <c r="F37" s="93">
        <f t="shared" si="3"/>
        <v>100</v>
      </c>
      <c r="G37" s="57">
        <f>G35+G36</f>
        <v>5837762</v>
      </c>
      <c r="H37" s="111">
        <f>ROUND(G37/$G$37*100,2)</f>
        <v>100</v>
      </c>
      <c r="I37" s="109">
        <f t="shared" si="1"/>
        <v>71873</v>
      </c>
      <c r="J37" s="95">
        <f t="shared" si="2"/>
        <v>1.2</v>
      </c>
    </row>
  </sheetData>
  <mergeCells count="26">
    <mergeCell ref="A5:A16"/>
    <mergeCell ref="B5:B10"/>
    <mergeCell ref="C10:D10"/>
    <mergeCell ref="B11:B15"/>
    <mergeCell ref="I2:J2"/>
    <mergeCell ref="A3:D4"/>
    <mergeCell ref="E3:F3"/>
    <mergeCell ref="G3:H3"/>
    <mergeCell ref="I3:J3"/>
    <mergeCell ref="A17:A24"/>
    <mergeCell ref="B17:B22"/>
    <mergeCell ref="C22:D22"/>
    <mergeCell ref="B23:D23"/>
    <mergeCell ref="B24:D24"/>
    <mergeCell ref="A37:D37"/>
    <mergeCell ref="B28:D28"/>
    <mergeCell ref="A30:A34"/>
    <mergeCell ref="B33:D33"/>
    <mergeCell ref="B34:D34"/>
    <mergeCell ref="A35:D35"/>
    <mergeCell ref="A36:D36"/>
    <mergeCell ref="A25:A28"/>
    <mergeCell ref="B25:B27"/>
    <mergeCell ref="C25:D25"/>
    <mergeCell ref="C26:D26"/>
    <mergeCell ref="C27:D2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02D99-9BCB-4D97-BEEA-1845410F0017}">
  <sheetPr>
    <pageSetUpPr fitToPage="1"/>
  </sheetPr>
  <dimension ref="A1:Q27"/>
  <sheetViews>
    <sheetView view="pageBreakPreview" zoomScale="85" zoomScaleNormal="100" zoomScaleSheetLayoutView="85" workbookViewId="0">
      <selection activeCell="I24" sqref="I24"/>
    </sheetView>
  </sheetViews>
  <sheetFormatPr defaultColWidth="8.875" defaultRowHeight="51.75" customHeight="1" x14ac:dyDescent="0.15"/>
  <cols>
    <col min="1" max="1" width="6.125" style="56" customWidth="1"/>
    <col min="2" max="2" width="10.625" style="51" hidden="1" customWidth="1"/>
    <col min="3" max="3" width="8.375" style="51" hidden="1" customWidth="1"/>
    <col min="4" max="4" width="11.625" style="51" hidden="1" customWidth="1"/>
    <col min="5" max="5" width="10.625" style="51" hidden="1" customWidth="1"/>
    <col min="6" max="6" width="8.375" style="51" hidden="1" customWidth="1"/>
    <col min="7" max="7" width="11.625" style="51" hidden="1" customWidth="1"/>
    <col min="8" max="8" width="10.625" style="51" hidden="1" customWidth="1"/>
    <col min="9" max="9" width="8.375" style="51" hidden="1" customWidth="1"/>
    <col min="10" max="10" width="11.625" style="51" hidden="1" customWidth="1"/>
    <col min="11" max="14" width="15.5" style="51" customWidth="1"/>
    <col min="15" max="16" width="15.5" style="67" customWidth="1"/>
    <col min="17" max="17" width="11.875" style="67" customWidth="1"/>
    <col min="18" max="16384" width="8.875" style="51"/>
  </cols>
  <sheetData>
    <row r="1" spans="1:17" ht="51.75" customHeight="1" x14ac:dyDescent="0.15">
      <c r="A1" s="66" t="s">
        <v>200</v>
      </c>
    </row>
    <row r="2" spans="1:17" ht="51.75" customHeight="1" x14ac:dyDescent="0.15">
      <c r="P2" s="253" t="s">
        <v>181</v>
      </c>
      <c r="Q2" s="253"/>
    </row>
    <row r="3" spans="1:17" ht="51.75" customHeight="1" x14ac:dyDescent="0.15">
      <c r="A3" s="242" t="s">
        <v>182</v>
      </c>
      <c r="B3" s="242" t="s">
        <v>183</v>
      </c>
      <c r="C3" s="242"/>
      <c r="D3" s="242"/>
      <c r="E3" s="242" t="s">
        <v>184</v>
      </c>
      <c r="F3" s="242"/>
      <c r="G3" s="242"/>
      <c r="H3" s="242" t="s">
        <v>185</v>
      </c>
      <c r="I3" s="242"/>
      <c r="J3" s="242"/>
      <c r="K3" s="242" t="s">
        <v>68</v>
      </c>
      <c r="L3" s="242"/>
      <c r="M3" s="254" t="s">
        <v>2</v>
      </c>
      <c r="N3" s="254"/>
      <c r="O3" s="254" t="s">
        <v>3</v>
      </c>
      <c r="P3" s="254"/>
      <c r="Q3" s="254"/>
    </row>
    <row r="4" spans="1:17" ht="51.75" customHeight="1" x14ac:dyDescent="0.15">
      <c r="A4" s="242"/>
      <c r="B4" s="48" t="s">
        <v>186</v>
      </c>
      <c r="C4" s="48"/>
      <c r="D4" s="240" t="s">
        <v>187</v>
      </c>
      <c r="E4" s="48" t="s">
        <v>186</v>
      </c>
      <c r="F4" s="48"/>
      <c r="G4" s="240" t="s">
        <v>187</v>
      </c>
      <c r="H4" s="48" t="s">
        <v>186</v>
      </c>
      <c r="I4" s="48"/>
      <c r="J4" s="240" t="s">
        <v>187</v>
      </c>
      <c r="K4" s="256" t="s">
        <v>186</v>
      </c>
      <c r="L4" s="240" t="s">
        <v>187</v>
      </c>
      <c r="M4" s="255" t="s">
        <v>186</v>
      </c>
      <c r="N4" s="255" t="s">
        <v>187</v>
      </c>
      <c r="O4" s="255" t="s">
        <v>186</v>
      </c>
      <c r="P4" s="255" t="s">
        <v>187</v>
      </c>
      <c r="Q4" s="52" t="s">
        <v>188</v>
      </c>
    </row>
    <row r="5" spans="1:17" ht="51.75" customHeight="1" x14ac:dyDescent="0.15">
      <c r="A5" s="242"/>
      <c r="B5" s="55" t="s">
        <v>189</v>
      </c>
      <c r="C5" s="55" t="s">
        <v>190</v>
      </c>
      <c r="D5" s="240"/>
      <c r="E5" s="55" t="s">
        <v>189</v>
      </c>
      <c r="F5" s="55" t="s">
        <v>190</v>
      </c>
      <c r="G5" s="240"/>
      <c r="H5" s="55" t="s">
        <v>189</v>
      </c>
      <c r="I5" s="55" t="s">
        <v>190</v>
      </c>
      <c r="J5" s="240"/>
      <c r="K5" s="257"/>
      <c r="L5" s="240"/>
      <c r="M5" s="258"/>
      <c r="N5" s="255"/>
      <c r="O5" s="258"/>
      <c r="P5" s="255"/>
      <c r="Q5" s="52" t="s">
        <v>191</v>
      </c>
    </row>
    <row r="6" spans="1:17" ht="51.75" customHeight="1" x14ac:dyDescent="0.15">
      <c r="A6" s="43">
        <v>4</v>
      </c>
      <c r="B6" s="185">
        <v>2540501</v>
      </c>
      <c r="C6" s="54">
        <v>53980</v>
      </c>
      <c r="D6" s="54">
        <v>11850249</v>
      </c>
      <c r="E6" s="185">
        <v>2294050</v>
      </c>
      <c r="F6" s="54">
        <v>62400</v>
      </c>
      <c r="G6" s="54">
        <v>10730579</v>
      </c>
      <c r="H6" s="185">
        <v>2305415</v>
      </c>
      <c r="I6" s="54">
        <v>65420</v>
      </c>
      <c r="J6" s="54">
        <v>10789675</v>
      </c>
      <c r="K6" s="186">
        <v>1673063</v>
      </c>
      <c r="L6" s="68">
        <v>9523073</v>
      </c>
      <c r="M6" s="186">
        <v>1772798</v>
      </c>
      <c r="N6" s="69">
        <v>10853068</v>
      </c>
      <c r="O6" s="183">
        <v>1682211</v>
      </c>
      <c r="P6" s="187">
        <v>11021845</v>
      </c>
      <c r="Q6" s="188">
        <f t="shared" ref="Q6:Q18" si="0">(P6/N6-1)*100</f>
        <v>1.5551086568332595</v>
      </c>
    </row>
    <row r="7" spans="1:17" ht="51.75" customHeight="1" x14ac:dyDescent="0.15">
      <c r="A7" s="43">
        <v>5</v>
      </c>
      <c r="B7" s="54">
        <v>1699790</v>
      </c>
      <c r="C7" s="54">
        <v>19200</v>
      </c>
      <c r="D7" s="54">
        <v>7891676</v>
      </c>
      <c r="E7" s="54">
        <v>2145245</v>
      </c>
      <c r="F7" s="54">
        <v>52020</v>
      </c>
      <c r="G7" s="54">
        <v>10020665</v>
      </c>
      <c r="H7" s="54">
        <v>2134785</v>
      </c>
      <c r="I7" s="54">
        <v>62760</v>
      </c>
      <c r="J7" s="54">
        <v>11429397</v>
      </c>
      <c r="K7" s="189">
        <v>1775796</v>
      </c>
      <c r="L7" s="68">
        <v>10107831</v>
      </c>
      <c r="M7" s="186">
        <v>1722369</v>
      </c>
      <c r="N7" s="69">
        <v>10544342</v>
      </c>
      <c r="O7" s="183">
        <v>1687879</v>
      </c>
      <c r="P7" s="187">
        <v>11058983</v>
      </c>
      <c r="Q7" s="188">
        <f t="shared" si="0"/>
        <v>4.8807312964621152</v>
      </c>
    </row>
    <row r="8" spans="1:17" ht="51.75" customHeight="1" x14ac:dyDescent="0.15">
      <c r="A8" s="43">
        <v>6</v>
      </c>
      <c r="B8" s="54">
        <v>2314983</v>
      </c>
      <c r="C8" s="54">
        <v>53600</v>
      </c>
      <c r="D8" s="54">
        <v>10807974</v>
      </c>
      <c r="E8" s="54">
        <v>2275303</v>
      </c>
      <c r="F8" s="54">
        <v>66620</v>
      </c>
      <c r="G8" s="54">
        <v>10653247</v>
      </c>
      <c r="H8" s="54">
        <v>2530301</v>
      </c>
      <c r="I8" s="54">
        <v>72920</v>
      </c>
      <c r="J8" s="54">
        <v>13496379</v>
      </c>
      <c r="K8" s="189">
        <v>1790186</v>
      </c>
      <c r="L8" s="68">
        <v>10189739</v>
      </c>
      <c r="M8" s="186">
        <v>1670216</v>
      </c>
      <c r="N8" s="69">
        <v>10225060</v>
      </c>
      <c r="O8" s="183">
        <v>1638905</v>
      </c>
      <c r="P8" s="187">
        <v>10738106</v>
      </c>
      <c r="Q8" s="188">
        <f t="shared" si="0"/>
        <v>5.0175353494258168</v>
      </c>
    </row>
    <row r="9" spans="1:17" ht="51.75" customHeight="1" x14ac:dyDescent="0.15">
      <c r="A9" s="43">
        <v>7</v>
      </c>
      <c r="B9" s="54">
        <v>2730375</v>
      </c>
      <c r="C9" s="54">
        <v>72380</v>
      </c>
      <c r="D9" s="54">
        <v>12767384</v>
      </c>
      <c r="E9" s="54">
        <v>2319435</v>
      </c>
      <c r="F9" s="54">
        <v>67200</v>
      </c>
      <c r="G9" s="54">
        <v>10858318</v>
      </c>
      <c r="H9" s="54">
        <v>2069984</v>
      </c>
      <c r="I9" s="54">
        <v>58420</v>
      </c>
      <c r="J9" s="54">
        <v>11038012</v>
      </c>
      <c r="K9" s="189">
        <v>1759743</v>
      </c>
      <c r="L9" s="68">
        <v>10016455</v>
      </c>
      <c r="M9" s="186">
        <v>1833301</v>
      </c>
      <c r="N9" s="69">
        <v>11223468</v>
      </c>
      <c r="O9" s="183">
        <v>1694481</v>
      </c>
      <c r="P9" s="187">
        <v>11102239</v>
      </c>
      <c r="Q9" s="188">
        <f t="shared" si="0"/>
        <v>-1.0801385097725547</v>
      </c>
    </row>
    <row r="10" spans="1:17" ht="51.75" customHeight="1" x14ac:dyDescent="0.15">
      <c r="A10" s="43">
        <v>8</v>
      </c>
      <c r="B10" s="54">
        <v>3262355</v>
      </c>
      <c r="C10" s="54">
        <v>62880</v>
      </c>
      <c r="D10" s="54">
        <v>15203262</v>
      </c>
      <c r="E10" s="54">
        <v>2351375</v>
      </c>
      <c r="F10" s="54">
        <v>63200</v>
      </c>
      <c r="G10" s="54">
        <v>10997057</v>
      </c>
      <c r="H10" s="54">
        <v>2611015</v>
      </c>
      <c r="I10" s="54">
        <v>75200</v>
      </c>
      <c r="J10" s="54">
        <v>13926784</v>
      </c>
      <c r="K10" s="189">
        <v>1846034</v>
      </c>
      <c r="L10" s="68">
        <v>10507624</v>
      </c>
      <c r="M10" s="186">
        <v>1734269</v>
      </c>
      <c r="N10" s="69">
        <v>10617195</v>
      </c>
      <c r="O10" s="183">
        <v>1754683</v>
      </c>
      <c r="P10" s="187">
        <v>11496682</v>
      </c>
      <c r="Q10" s="188">
        <f t="shared" si="0"/>
        <v>8.2836097481491002</v>
      </c>
    </row>
    <row r="11" spans="1:17" ht="51.75" customHeight="1" x14ac:dyDescent="0.15">
      <c r="A11" s="43">
        <v>9</v>
      </c>
      <c r="B11" s="54">
        <v>2993678</v>
      </c>
      <c r="C11" s="54">
        <v>69000</v>
      </c>
      <c r="D11" s="54">
        <v>13975912</v>
      </c>
      <c r="E11" s="54">
        <v>2809610</v>
      </c>
      <c r="F11" s="54">
        <v>78800</v>
      </c>
      <c r="G11" s="54">
        <v>13147350</v>
      </c>
      <c r="H11" s="54">
        <v>2698470</v>
      </c>
      <c r="I11" s="54">
        <v>70400</v>
      </c>
      <c r="J11" s="54">
        <v>14374993</v>
      </c>
      <c r="K11" s="189">
        <v>1827462</v>
      </c>
      <c r="L11" s="68">
        <v>10401912</v>
      </c>
      <c r="M11" s="186">
        <v>1728144</v>
      </c>
      <c r="N11" s="69">
        <v>10579696</v>
      </c>
      <c r="O11" s="184">
        <v>1899944</v>
      </c>
      <c r="P11" s="187">
        <v>12448433</v>
      </c>
      <c r="Q11" s="188">
        <f t="shared" si="0"/>
        <v>17.663428136309388</v>
      </c>
    </row>
    <row r="12" spans="1:17" ht="51.75" customHeight="1" x14ac:dyDescent="0.15">
      <c r="A12" s="43">
        <v>10</v>
      </c>
      <c r="B12" s="54">
        <v>2476160</v>
      </c>
      <c r="C12" s="54">
        <v>62720</v>
      </c>
      <c r="D12" s="54">
        <v>11572264</v>
      </c>
      <c r="E12" s="54">
        <v>2299601</v>
      </c>
      <c r="F12" s="54">
        <v>60640</v>
      </c>
      <c r="G12" s="54">
        <v>10752357</v>
      </c>
      <c r="H12" s="54">
        <v>2274715</v>
      </c>
      <c r="I12" s="54">
        <v>67000</v>
      </c>
      <c r="J12" s="54">
        <v>12136714</v>
      </c>
      <c r="K12" s="189">
        <v>2157483</v>
      </c>
      <c r="L12" s="68">
        <v>12280392</v>
      </c>
      <c r="M12" s="186">
        <v>2161867</v>
      </c>
      <c r="N12" s="69">
        <v>13234947</v>
      </c>
      <c r="O12" s="184">
        <v>1750471</v>
      </c>
      <c r="P12" s="187">
        <v>11469084</v>
      </c>
      <c r="Q12" s="188">
        <f t="shared" si="0"/>
        <v>-13.342425927357326</v>
      </c>
    </row>
    <row r="13" spans="1:17" ht="51.75" customHeight="1" x14ac:dyDescent="0.15">
      <c r="A13" s="43">
        <v>11</v>
      </c>
      <c r="B13" s="54">
        <v>2323148</v>
      </c>
      <c r="C13" s="54">
        <v>61720</v>
      </c>
      <c r="D13" s="54">
        <v>10863461</v>
      </c>
      <c r="E13" s="54">
        <v>2414980</v>
      </c>
      <c r="F13" s="54">
        <v>68200</v>
      </c>
      <c r="G13" s="54">
        <v>11301735</v>
      </c>
      <c r="H13" s="54">
        <v>2242540</v>
      </c>
      <c r="I13" s="54">
        <v>69900</v>
      </c>
      <c r="J13" s="54">
        <v>11974644</v>
      </c>
      <c r="K13" s="189">
        <v>1345831</v>
      </c>
      <c r="L13" s="68">
        <v>8239177</v>
      </c>
      <c r="M13" s="186">
        <v>1281102</v>
      </c>
      <c r="N13" s="69">
        <v>8393582</v>
      </c>
      <c r="O13" s="184">
        <v>1638980</v>
      </c>
      <c r="P13" s="187">
        <v>10738596</v>
      </c>
      <c r="Q13" s="188">
        <f t="shared" si="0"/>
        <v>27.938179432809495</v>
      </c>
    </row>
    <row r="14" spans="1:17" ht="51.75" customHeight="1" x14ac:dyDescent="0.15">
      <c r="A14" s="43">
        <v>12</v>
      </c>
      <c r="B14" s="54">
        <v>2329584</v>
      </c>
      <c r="C14" s="54">
        <v>61840</v>
      </c>
      <c r="D14" s="54">
        <v>10893447</v>
      </c>
      <c r="E14" s="54">
        <v>2270793</v>
      </c>
      <c r="F14" s="54">
        <v>65600</v>
      </c>
      <c r="G14" s="54">
        <v>10630184</v>
      </c>
      <c r="H14" s="54">
        <v>2098744</v>
      </c>
      <c r="I14" s="54">
        <v>70400</v>
      </c>
      <c r="J14" s="54">
        <v>11219236</v>
      </c>
      <c r="K14" s="189">
        <v>1563364</v>
      </c>
      <c r="L14" s="68">
        <v>9570913</v>
      </c>
      <c r="M14" s="186">
        <v>1505183</v>
      </c>
      <c r="N14" s="69">
        <v>9861958</v>
      </c>
      <c r="O14" s="184">
        <v>1603506</v>
      </c>
      <c r="P14" s="187">
        <v>10506170</v>
      </c>
      <c r="Q14" s="188">
        <f t="shared" si="0"/>
        <v>6.5322930801368306</v>
      </c>
    </row>
    <row r="15" spans="1:17" ht="51.75" customHeight="1" x14ac:dyDescent="0.15">
      <c r="A15" s="43">
        <v>1</v>
      </c>
      <c r="B15" s="54">
        <v>2428231</v>
      </c>
      <c r="C15" s="54">
        <v>57520</v>
      </c>
      <c r="D15" s="54">
        <v>11339540</v>
      </c>
      <c r="E15" s="54">
        <v>2303700</v>
      </c>
      <c r="F15" s="54">
        <v>61600</v>
      </c>
      <c r="G15" s="54">
        <v>10773389</v>
      </c>
      <c r="H15" s="54">
        <v>2233185</v>
      </c>
      <c r="I15" s="54">
        <v>68800</v>
      </c>
      <c r="J15" s="54">
        <v>11922674</v>
      </c>
      <c r="K15" s="189">
        <v>1650583</v>
      </c>
      <c r="L15" s="68">
        <v>10104868</v>
      </c>
      <c r="M15" s="186">
        <v>1760980</v>
      </c>
      <c r="N15" s="69">
        <v>11537940</v>
      </c>
      <c r="O15" s="184">
        <v>1701909</v>
      </c>
      <c r="P15" s="187">
        <v>11150906</v>
      </c>
      <c r="Q15" s="188">
        <f t="shared" si="0"/>
        <v>-3.3544462876388681</v>
      </c>
    </row>
    <row r="16" spans="1:17" ht="51.75" customHeight="1" x14ac:dyDescent="0.15">
      <c r="A16" s="43">
        <v>2</v>
      </c>
      <c r="B16" s="54">
        <v>1972954</v>
      </c>
      <c r="C16" s="54">
        <v>52040</v>
      </c>
      <c r="D16" s="54">
        <v>9225069</v>
      </c>
      <c r="E16" s="54">
        <v>1979825</v>
      </c>
      <c r="F16" s="54">
        <v>57320</v>
      </c>
      <c r="G16" s="54">
        <v>9268359</v>
      </c>
      <c r="H16" s="54">
        <v>2076925</v>
      </c>
      <c r="I16" s="54">
        <v>59600</v>
      </c>
      <c r="J16" s="54">
        <v>11077479</v>
      </c>
      <c r="K16" s="189">
        <v>1598181</v>
      </c>
      <c r="L16" s="68">
        <v>9784063</v>
      </c>
      <c r="M16" s="186">
        <v>1462705</v>
      </c>
      <c r="N16" s="69">
        <v>9583642</v>
      </c>
      <c r="O16" s="184">
        <v>1486381</v>
      </c>
      <c r="P16" s="187">
        <v>9738768</v>
      </c>
      <c r="Q16" s="188">
        <f t="shared" si="0"/>
        <v>1.6186539522240029</v>
      </c>
    </row>
    <row r="17" spans="1:17" ht="51.75" customHeight="1" x14ac:dyDescent="0.15">
      <c r="A17" s="43">
        <v>3</v>
      </c>
      <c r="B17" s="54">
        <v>2116550</v>
      </c>
      <c r="C17" s="54">
        <v>57400</v>
      </c>
      <c r="D17" s="54">
        <v>9899933</v>
      </c>
      <c r="E17" s="54">
        <v>2033340</v>
      </c>
      <c r="F17" s="54">
        <v>57800</v>
      </c>
      <c r="G17" s="54">
        <v>9516546</v>
      </c>
      <c r="H17" s="54">
        <v>2044890</v>
      </c>
      <c r="I17" s="54">
        <v>71200</v>
      </c>
      <c r="J17" s="54">
        <v>10937855</v>
      </c>
      <c r="K17" s="189">
        <v>1583977</v>
      </c>
      <c r="L17" s="68">
        <v>9697106</v>
      </c>
      <c r="M17" s="186">
        <v>1431749</v>
      </c>
      <c r="N17" s="69">
        <v>9380819</v>
      </c>
      <c r="O17" s="184">
        <v>1460962</v>
      </c>
      <c r="P17" s="190">
        <v>9572223</v>
      </c>
      <c r="Q17" s="188">
        <f t="shared" si="0"/>
        <v>2.040376218750195</v>
      </c>
    </row>
    <row r="18" spans="1:17" ht="51.75" customHeight="1" x14ac:dyDescent="0.15">
      <c r="A18" s="70" t="s">
        <v>150</v>
      </c>
      <c r="B18" s="54"/>
      <c r="C18" s="54"/>
      <c r="D18" s="54"/>
      <c r="E18" s="54"/>
      <c r="F18" s="54"/>
      <c r="G18" s="54"/>
      <c r="H18" s="54"/>
      <c r="I18" s="54"/>
      <c r="J18" s="54"/>
      <c r="K18" s="189"/>
      <c r="L18" s="68">
        <v>0</v>
      </c>
      <c r="M18" s="186"/>
      <c r="N18" s="69">
        <v>0</v>
      </c>
      <c r="O18" s="186"/>
      <c r="P18" s="69">
        <v>0</v>
      </c>
      <c r="Q18" s="191" t="e">
        <f t="shared" si="0"/>
        <v>#DIV/0!</v>
      </c>
    </row>
    <row r="19" spans="1:17" ht="67.5" customHeight="1" x14ac:dyDescent="0.15">
      <c r="A19" s="71" t="s">
        <v>192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68"/>
      <c r="L19" s="68">
        <v>436738</v>
      </c>
      <c r="M19" s="69"/>
      <c r="N19" s="69">
        <v>475037</v>
      </c>
      <c r="O19" s="69"/>
      <c r="P19" s="69">
        <v>0</v>
      </c>
      <c r="Q19" s="192">
        <f>(P19/N19-1)*100</f>
        <v>-100</v>
      </c>
    </row>
    <row r="20" spans="1:17" ht="37.5" customHeight="1" x14ac:dyDescent="0.15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69"/>
      <c r="L20" s="69"/>
      <c r="M20" s="68"/>
      <c r="N20" s="68"/>
      <c r="O20" s="68"/>
      <c r="P20" s="68"/>
      <c r="Q20" s="192"/>
    </row>
    <row r="21" spans="1:17" ht="48.75" customHeight="1" x14ac:dyDescent="0.15">
      <c r="A21" s="48" t="s">
        <v>76</v>
      </c>
      <c r="B21" s="54">
        <f t="shared" ref="B21:J21" si="1">SUM(B6:B19)</f>
        <v>29188309</v>
      </c>
      <c r="C21" s="54">
        <f t="shared" si="1"/>
        <v>684280</v>
      </c>
      <c r="D21" s="54">
        <f t="shared" si="1"/>
        <v>136290171</v>
      </c>
      <c r="E21" s="54">
        <f t="shared" si="1"/>
        <v>27497257</v>
      </c>
      <c r="F21" s="54">
        <f t="shared" si="1"/>
        <v>761400</v>
      </c>
      <c r="G21" s="54">
        <f t="shared" si="1"/>
        <v>128649786</v>
      </c>
      <c r="H21" s="54">
        <f t="shared" si="1"/>
        <v>27320969</v>
      </c>
      <c r="I21" s="54">
        <f t="shared" si="1"/>
        <v>812020</v>
      </c>
      <c r="J21" s="54">
        <f t="shared" si="1"/>
        <v>144323842</v>
      </c>
      <c r="K21" s="69">
        <f>SUM(K6:K19)</f>
        <v>20571703</v>
      </c>
      <c r="L21" s="69">
        <f>SUM(L6:L19)</f>
        <v>120859891</v>
      </c>
      <c r="M21" s="69">
        <f>SUM(M6:M19)</f>
        <v>20064683</v>
      </c>
      <c r="N21" s="69">
        <f>SUM(N6:N19)</f>
        <v>126510754</v>
      </c>
      <c r="O21" s="68">
        <f>SUM(O6:O20)</f>
        <v>20000312</v>
      </c>
      <c r="P21" s="68">
        <f>SUM(P6:P20)</f>
        <v>131042035</v>
      </c>
      <c r="Q21" s="192">
        <f>(P21/N21-1)*100</f>
        <v>3.5817358261891252</v>
      </c>
    </row>
    <row r="22" spans="1:17" ht="51.75" hidden="1" customHeight="1" x14ac:dyDescent="0.15"/>
    <row r="23" spans="1:17" ht="51.75" hidden="1" customHeight="1" x14ac:dyDescent="0.15"/>
    <row r="24" spans="1:17" ht="6" customHeight="1" x14ac:dyDescent="0.15"/>
    <row r="25" spans="1:17" ht="0.75" customHeight="1" x14ac:dyDescent="0.15"/>
    <row r="26" spans="1:17" ht="51.75" hidden="1" customHeight="1" x14ac:dyDescent="0.15"/>
    <row r="27" spans="1:17" ht="51.75" hidden="1" customHeight="1" x14ac:dyDescent="0.15"/>
  </sheetData>
  <mergeCells count="17">
    <mergeCell ref="O4:O5"/>
    <mergeCell ref="P2:Q2"/>
    <mergeCell ref="A3:A5"/>
    <mergeCell ref="B3:D3"/>
    <mergeCell ref="E3:G3"/>
    <mergeCell ref="H3:J3"/>
    <mergeCell ref="K3:L3"/>
    <mergeCell ref="M3:N3"/>
    <mergeCell ref="O3:Q3"/>
    <mergeCell ref="D4:D5"/>
    <mergeCell ref="G4:G5"/>
    <mergeCell ref="P4:P5"/>
    <mergeCell ref="J4:J5"/>
    <mergeCell ref="K4:K5"/>
    <mergeCell ref="L4:L5"/>
    <mergeCell ref="M4:M5"/>
    <mergeCell ref="N4:N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5BCAC-E941-431C-B264-412097119660}">
  <sheetPr>
    <pageSetUpPr fitToPage="1"/>
  </sheetPr>
  <dimension ref="A1:P39"/>
  <sheetViews>
    <sheetView zoomScaleNormal="100" workbookViewId="0">
      <selection activeCell="I24" sqref="I24"/>
    </sheetView>
  </sheetViews>
  <sheetFormatPr defaultColWidth="9" defaultRowHeight="15.75" customHeight="1" x14ac:dyDescent="0.15"/>
  <cols>
    <col min="1" max="1" width="27.375" style="9" customWidth="1"/>
    <col min="2" max="10" width="12.375" style="9" customWidth="1"/>
    <col min="11" max="11" width="12.375" style="10" customWidth="1"/>
    <col min="12" max="13" width="10.875" style="9" customWidth="1"/>
    <col min="14" max="14" width="7.125" style="9" customWidth="1"/>
    <col min="15" max="15" width="6.125" style="9" customWidth="1"/>
    <col min="16" max="16384" width="9" style="9"/>
  </cols>
  <sheetData>
    <row r="1" spans="1:16" ht="15.75" customHeight="1" x14ac:dyDescent="0.15">
      <c r="A1" s="8" t="s">
        <v>194</v>
      </c>
      <c r="N1" s="11"/>
      <c r="O1" s="11"/>
      <c r="P1" s="11"/>
    </row>
    <row r="2" spans="1:16" ht="15.75" customHeight="1" x14ac:dyDescent="0.15">
      <c r="A2" s="8"/>
      <c r="N2" s="11"/>
      <c r="O2" s="11"/>
      <c r="P2" s="11"/>
    </row>
    <row r="3" spans="1:16" ht="15.75" customHeight="1" x14ac:dyDescent="0.15">
      <c r="A3" s="1" t="s">
        <v>37</v>
      </c>
      <c r="B3" s="73"/>
      <c r="C3" s="73"/>
      <c r="D3" s="73"/>
      <c r="E3" s="73"/>
      <c r="F3" s="73"/>
      <c r="G3" s="73"/>
      <c r="H3" s="73"/>
      <c r="I3" s="73"/>
      <c r="K3" s="12" t="s">
        <v>38</v>
      </c>
      <c r="M3" s="13"/>
      <c r="N3" s="74"/>
    </row>
    <row r="4" spans="1:16" s="17" customFormat="1" ht="15.75" customHeight="1" x14ac:dyDescent="0.15">
      <c r="A4" s="14"/>
      <c r="B4" s="15" t="s">
        <v>39</v>
      </c>
      <c r="C4" s="15" t="s">
        <v>40</v>
      </c>
      <c r="D4" s="15" t="s">
        <v>41</v>
      </c>
      <c r="E4" s="15" t="s">
        <v>42</v>
      </c>
      <c r="F4" s="15" t="s">
        <v>43</v>
      </c>
      <c r="G4" s="15" t="s">
        <v>44</v>
      </c>
      <c r="H4" s="15" t="s">
        <v>45</v>
      </c>
      <c r="I4" s="16" t="s">
        <v>46</v>
      </c>
      <c r="J4" s="16" t="s">
        <v>47</v>
      </c>
      <c r="K4" s="16" t="s">
        <v>3</v>
      </c>
      <c r="M4" s="18"/>
      <c r="N4" s="75"/>
    </row>
    <row r="5" spans="1:16" ht="15.75" customHeight="1" x14ac:dyDescent="0.15">
      <c r="A5" s="19" t="s">
        <v>48</v>
      </c>
      <c r="B5" s="76">
        <v>2944883</v>
      </c>
      <c r="C5" s="76">
        <v>3029225</v>
      </c>
      <c r="D5" s="76">
        <v>2812935</v>
      </c>
      <c r="E5" s="76">
        <v>2897931</v>
      </c>
      <c r="F5" s="20">
        <v>2918573</v>
      </c>
      <c r="G5" s="20">
        <v>2908720</v>
      </c>
      <c r="H5" s="20">
        <v>2951704</v>
      </c>
      <c r="I5" s="21">
        <v>2948600</v>
      </c>
      <c r="J5" s="21">
        <v>2947652</v>
      </c>
      <c r="K5" s="21">
        <v>3049710</v>
      </c>
      <c r="M5" s="13"/>
      <c r="N5" s="74"/>
    </row>
    <row r="6" spans="1:16" ht="15.75" customHeight="1" x14ac:dyDescent="0.15">
      <c r="A6" s="19" t="s">
        <v>49</v>
      </c>
      <c r="B6" s="76">
        <v>2359834</v>
      </c>
      <c r="C6" s="76">
        <v>2358117</v>
      </c>
      <c r="D6" s="76">
        <v>2267699</v>
      </c>
      <c r="E6" s="76">
        <v>2264074</v>
      </c>
      <c r="F6" s="20">
        <v>2274395</v>
      </c>
      <c r="G6" s="20">
        <v>2231031</v>
      </c>
      <c r="H6" s="20">
        <v>2227642</v>
      </c>
      <c r="I6" s="21">
        <v>2241028</v>
      </c>
      <c r="J6" s="21">
        <v>2198503</v>
      </c>
      <c r="K6" s="21">
        <v>2178561</v>
      </c>
      <c r="M6" s="13"/>
      <c r="N6" s="74"/>
    </row>
    <row r="7" spans="1:16" ht="15.75" customHeight="1" x14ac:dyDescent="0.15">
      <c r="A7" s="19" t="s">
        <v>32</v>
      </c>
      <c r="B7" s="76">
        <v>546588</v>
      </c>
      <c r="C7" s="76">
        <v>542726</v>
      </c>
      <c r="D7" s="76">
        <v>523331</v>
      </c>
      <c r="E7" s="76">
        <v>522504</v>
      </c>
      <c r="F7" s="20">
        <v>523144</v>
      </c>
      <c r="G7" s="20">
        <v>513922</v>
      </c>
      <c r="H7" s="20">
        <v>513756</v>
      </c>
      <c r="I7" s="21">
        <v>515438</v>
      </c>
      <c r="J7" s="21">
        <v>513634</v>
      </c>
      <c r="K7" s="21">
        <v>502252</v>
      </c>
      <c r="M7" s="13"/>
      <c r="N7" s="74"/>
    </row>
    <row r="8" spans="1:16" ht="15.75" customHeight="1" x14ac:dyDescent="0.15">
      <c r="A8" s="22" t="s">
        <v>50</v>
      </c>
      <c r="B8" s="76">
        <v>177400</v>
      </c>
      <c r="C8" s="76">
        <v>172018</v>
      </c>
      <c r="D8" s="76">
        <v>172298</v>
      </c>
      <c r="E8" s="76">
        <v>174938</v>
      </c>
      <c r="F8" s="20">
        <v>166796</v>
      </c>
      <c r="G8" s="20">
        <v>157553</v>
      </c>
      <c r="H8" s="20">
        <v>161438</v>
      </c>
      <c r="I8" s="21">
        <v>172418</v>
      </c>
      <c r="J8" s="21">
        <v>180540</v>
      </c>
      <c r="K8" s="21">
        <v>188528</v>
      </c>
      <c r="M8" s="13"/>
      <c r="N8" s="74"/>
    </row>
    <row r="9" spans="1:16" ht="15.75" customHeight="1" x14ac:dyDescent="0.15">
      <c r="A9" s="43" t="s">
        <v>51</v>
      </c>
      <c r="B9" s="76">
        <f t="shared" ref="B9:J9" si="0">SUM(B5:B8)</f>
        <v>6028705</v>
      </c>
      <c r="C9" s="76">
        <f t="shared" si="0"/>
        <v>6102086</v>
      </c>
      <c r="D9" s="76">
        <f t="shared" si="0"/>
        <v>5776263</v>
      </c>
      <c r="E9" s="76">
        <f t="shared" si="0"/>
        <v>5859447</v>
      </c>
      <c r="F9" s="76">
        <f t="shared" si="0"/>
        <v>5882908</v>
      </c>
      <c r="G9" s="76">
        <f t="shared" si="0"/>
        <v>5811226</v>
      </c>
      <c r="H9" s="76">
        <f t="shared" si="0"/>
        <v>5854540</v>
      </c>
      <c r="I9" s="76">
        <f t="shared" si="0"/>
        <v>5877484</v>
      </c>
      <c r="J9" s="76">
        <f t="shared" si="0"/>
        <v>5840329</v>
      </c>
      <c r="K9" s="76">
        <f>SUM(K5:K8)</f>
        <v>5919051</v>
      </c>
      <c r="M9" s="13"/>
      <c r="N9" s="74"/>
    </row>
    <row r="10" spans="1:16" ht="15.75" customHeight="1" x14ac:dyDescent="0.15">
      <c r="B10" s="77"/>
      <c r="C10" s="77"/>
      <c r="D10" s="77"/>
      <c r="E10" s="77"/>
      <c r="F10" s="77"/>
      <c r="G10" s="77"/>
      <c r="H10" s="77"/>
      <c r="I10" s="77"/>
      <c r="J10" s="77"/>
      <c r="K10" s="78"/>
      <c r="M10" s="13"/>
      <c r="N10" s="74"/>
    </row>
    <row r="11" spans="1:16" ht="15.75" customHeight="1" x14ac:dyDescent="0.15">
      <c r="B11" s="23"/>
      <c r="C11" s="23"/>
      <c r="D11" s="23"/>
      <c r="E11" s="23"/>
      <c r="F11" s="23"/>
      <c r="G11" s="23"/>
      <c r="H11" s="23"/>
      <c r="I11" s="23"/>
      <c r="J11" s="23"/>
    </row>
    <row r="12" spans="1:16" ht="15.75" customHeight="1" x14ac:dyDescent="0.15">
      <c r="A12" s="1" t="s">
        <v>52</v>
      </c>
      <c r="B12" s="73"/>
      <c r="C12" s="73"/>
      <c r="D12" s="73"/>
      <c r="E12" s="73"/>
      <c r="F12" s="73"/>
      <c r="G12" s="73"/>
      <c r="H12" s="73"/>
      <c r="I12" s="73"/>
      <c r="K12" s="12" t="s">
        <v>38</v>
      </c>
      <c r="M12" s="13"/>
      <c r="N12" s="74"/>
    </row>
    <row r="13" spans="1:16" s="17" customFormat="1" ht="15.75" customHeight="1" x14ac:dyDescent="0.15">
      <c r="A13" s="14"/>
      <c r="B13" s="15" t="s">
        <v>39</v>
      </c>
      <c r="C13" s="15" t="s">
        <v>40</v>
      </c>
      <c r="D13" s="15" t="s">
        <v>41</v>
      </c>
      <c r="E13" s="15" t="s">
        <v>42</v>
      </c>
      <c r="F13" s="15" t="s">
        <v>43</v>
      </c>
      <c r="G13" s="15" t="s">
        <v>44</v>
      </c>
      <c r="H13" s="15" t="s">
        <v>45</v>
      </c>
      <c r="I13" s="16" t="s">
        <v>46</v>
      </c>
      <c r="J13" s="16" t="s">
        <v>2</v>
      </c>
      <c r="K13" s="16" t="s">
        <v>3</v>
      </c>
      <c r="M13" s="18"/>
      <c r="N13" s="75"/>
    </row>
    <row r="14" spans="1:16" ht="15.75" customHeight="1" x14ac:dyDescent="0.15">
      <c r="A14" s="19" t="s">
        <v>48</v>
      </c>
      <c r="B14" s="24">
        <v>2795568</v>
      </c>
      <c r="C14" s="24">
        <v>2914616</v>
      </c>
      <c r="D14" s="24">
        <v>2739905</v>
      </c>
      <c r="E14" s="24">
        <v>2843490</v>
      </c>
      <c r="F14" s="20">
        <v>2872738</v>
      </c>
      <c r="G14" s="20">
        <v>2874614</v>
      </c>
      <c r="H14" s="20">
        <v>2915733</v>
      </c>
      <c r="I14" s="21">
        <v>2906371</v>
      </c>
      <c r="J14" s="21">
        <v>2899996</v>
      </c>
      <c r="K14" s="21">
        <v>2998906</v>
      </c>
      <c r="M14" s="13"/>
      <c r="N14" s="74"/>
    </row>
    <row r="15" spans="1:16" ht="15.75" customHeight="1" x14ac:dyDescent="0.15">
      <c r="A15" s="19" t="s">
        <v>49</v>
      </c>
      <c r="B15" s="24">
        <v>2224594</v>
      </c>
      <c r="C15" s="24">
        <v>2274381</v>
      </c>
      <c r="D15" s="24">
        <v>2221441</v>
      </c>
      <c r="E15" s="24">
        <v>2229649</v>
      </c>
      <c r="F15" s="20">
        <v>2247751</v>
      </c>
      <c r="G15" s="20">
        <v>2208354</v>
      </c>
      <c r="H15" s="20">
        <v>2208569</v>
      </c>
      <c r="I15" s="21">
        <v>2197681</v>
      </c>
      <c r="J15" s="21">
        <v>2177557</v>
      </c>
      <c r="K15" s="21">
        <v>2154615</v>
      </c>
      <c r="M15" s="13"/>
      <c r="N15" s="74"/>
    </row>
    <row r="16" spans="1:16" ht="15.75" customHeight="1" x14ac:dyDescent="0.15">
      <c r="A16" s="19" t="s">
        <v>32</v>
      </c>
      <c r="B16" s="24">
        <v>516133</v>
      </c>
      <c r="C16" s="24">
        <v>524588</v>
      </c>
      <c r="D16" s="24">
        <v>513767</v>
      </c>
      <c r="E16" s="24">
        <v>515744</v>
      </c>
      <c r="F16" s="20">
        <v>518640</v>
      </c>
      <c r="G16" s="20">
        <v>510713</v>
      </c>
      <c r="H16" s="20">
        <v>511398</v>
      </c>
      <c r="I16" s="21">
        <v>506188</v>
      </c>
      <c r="J16" s="21">
        <v>508889</v>
      </c>
      <c r="K16" s="21">
        <v>496758</v>
      </c>
      <c r="M16" s="13"/>
      <c r="N16" s="74"/>
    </row>
    <row r="17" spans="1:14" ht="15.75" customHeight="1" x14ac:dyDescent="0.15">
      <c r="A17" s="22" t="s">
        <v>50</v>
      </c>
      <c r="B17" s="24">
        <v>175076</v>
      </c>
      <c r="C17" s="24">
        <v>169893</v>
      </c>
      <c r="D17" s="24">
        <v>170717</v>
      </c>
      <c r="E17" s="24">
        <v>173904</v>
      </c>
      <c r="F17" s="20">
        <v>165882</v>
      </c>
      <c r="G17" s="20">
        <v>156693</v>
      </c>
      <c r="H17" s="20">
        <v>160549</v>
      </c>
      <c r="I17" s="21">
        <v>171580</v>
      </c>
      <c r="J17" s="21">
        <v>179447</v>
      </c>
      <c r="K17" s="21">
        <v>187482</v>
      </c>
      <c r="M17" s="13"/>
      <c r="N17" s="74"/>
    </row>
    <row r="18" spans="1:14" ht="15.75" customHeight="1" x14ac:dyDescent="0.15">
      <c r="A18" s="43" t="s">
        <v>51</v>
      </c>
      <c r="B18" s="79">
        <f t="shared" ref="B18:J18" si="1">SUM(B14:B17)</f>
        <v>5711371</v>
      </c>
      <c r="C18" s="79">
        <f t="shared" si="1"/>
        <v>5883478</v>
      </c>
      <c r="D18" s="79">
        <f t="shared" si="1"/>
        <v>5645830</v>
      </c>
      <c r="E18" s="79">
        <f t="shared" si="1"/>
        <v>5762787</v>
      </c>
      <c r="F18" s="79">
        <f t="shared" si="1"/>
        <v>5805011</v>
      </c>
      <c r="G18" s="79">
        <f t="shared" si="1"/>
        <v>5750374</v>
      </c>
      <c r="H18" s="79">
        <f t="shared" si="1"/>
        <v>5796249</v>
      </c>
      <c r="I18" s="79">
        <f t="shared" si="1"/>
        <v>5781820</v>
      </c>
      <c r="J18" s="79">
        <f t="shared" si="1"/>
        <v>5765889</v>
      </c>
      <c r="K18" s="80">
        <f>SUM(K14:K17)</f>
        <v>5837761</v>
      </c>
      <c r="M18" s="13"/>
      <c r="N18" s="74"/>
    </row>
    <row r="19" spans="1:14" ht="15.75" customHeight="1" x14ac:dyDescent="0.15">
      <c r="B19" s="73"/>
      <c r="C19" s="73"/>
      <c r="D19" s="73"/>
      <c r="E19" s="73"/>
      <c r="F19" s="73"/>
      <c r="G19" s="73"/>
      <c r="H19" s="73"/>
      <c r="I19" s="73"/>
      <c r="J19" s="73"/>
      <c r="K19" s="12"/>
      <c r="M19" s="13"/>
      <c r="N19" s="74"/>
    </row>
    <row r="20" spans="1:14" ht="15.75" customHeight="1" x14ac:dyDescent="0.15">
      <c r="B20" s="77"/>
      <c r="C20" s="77"/>
      <c r="D20" s="77"/>
      <c r="E20" s="77"/>
      <c r="F20" s="77"/>
      <c r="G20" s="77"/>
      <c r="H20" s="77"/>
      <c r="I20" s="77"/>
      <c r="J20" s="77"/>
      <c r="K20" s="78"/>
      <c r="M20" s="13"/>
      <c r="N20" s="74"/>
    </row>
    <row r="21" spans="1:14" ht="15.75" customHeight="1" x14ac:dyDescent="0.15">
      <c r="A21" s="1" t="s">
        <v>53</v>
      </c>
      <c r="K21" s="10" t="s">
        <v>54</v>
      </c>
    </row>
    <row r="22" spans="1:14" ht="15.75" customHeight="1" x14ac:dyDescent="0.15">
      <c r="A22" s="43"/>
      <c r="B22" s="43" t="s">
        <v>39</v>
      </c>
      <c r="C22" s="43" t="s">
        <v>40</v>
      </c>
      <c r="D22" s="43" t="s">
        <v>41</v>
      </c>
      <c r="E22" s="43" t="s">
        <v>42</v>
      </c>
      <c r="F22" s="43" t="s">
        <v>43</v>
      </c>
      <c r="G22" s="43" t="s">
        <v>44</v>
      </c>
      <c r="H22" s="43" t="s">
        <v>45</v>
      </c>
      <c r="I22" s="25" t="s">
        <v>46</v>
      </c>
      <c r="J22" s="25" t="s">
        <v>47</v>
      </c>
      <c r="K22" s="25" t="s">
        <v>3</v>
      </c>
    </row>
    <row r="23" spans="1:14" ht="15.75" customHeight="1" x14ac:dyDescent="0.15">
      <c r="A23" s="19" t="s">
        <v>55</v>
      </c>
      <c r="B23" s="81">
        <v>94.74</v>
      </c>
      <c r="C23" s="81">
        <v>96.42</v>
      </c>
      <c r="D23" s="81">
        <v>97.74</v>
      </c>
      <c r="E23" s="81">
        <v>98.35</v>
      </c>
      <c r="F23" s="81">
        <v>98.68</v>
      </c>
      <c r="G23" s="81">
        <v>99</v>
      </c>
      <c r="H23" s="81">
        <v>99</v>
      </c>
      <c r="I23" s="82">
        <v>98.4</v>
      </c>
      <c r="J23" s="82">
        <v>98.7</v>
      </c>
      <c r="K23" s="82">
        <v>98.6</v>
      </c>
    </row>
    <row r="24" spans="1:14" ht="15.75" customHeight="1" x14ac:dyDescent="0.15">
      <c r="A24" s="19" t="s">
        <v>56</v>
      </c>
      <c r="B24" s="81">
        <v>98.47</v>
      </c>
      <c r="C24" s="81">
        <v>99.19</v>
      </c>
      <c r="D24" s="81">
        <v>99.37</v>
      </c>
      <c r="E24" s="81">
        <v>99.46</v>
      </c>
      <c r="F24" s="81">
        <v>99.45</v>
      </c>
      <c r="G24" s="81">
        <v>99.6</v>
      </c>
      <c r="H24" s="81">
        <v>99.5</v>
      </c>
      <c r="I24" s="82">
        <v>98.8</v>
      </c>
      <c r="J24" s="82">
        <v>99.4</v>
      </c>
      <c r="K24" s="82">
        <v>99.4</v>
      </c>
    </row>
    <row r="25" spans="1:14" ht="15.75" customHeight="1" x14ac:dyDescent="0.15">
      <c r="A25" s="19" t="s">
        <v>57</v>
      </c>
      <c r="B25" s="81">
        <v>35.58</v>
      </c>
      <c r="C25" s="81">
        <v>43.57</v>
      </c>
      <c r="D25" s="81">
        <v>42.17</v>
      </c>
      <c r="E25" s="81">
        <v>41.55</v>
      </c>
      <c r="F25" s="81">
        <v>49</v>
      </c>
      <c r="G25" s="81">
        <v>48.1</v>
      </c>
      <c r="H25" s="81">
        <v>47.86</v>
      </c>
      <c r="I25" s="82">
        <v>53.7</v>
      </c>
      <c r="J25" s="82">
        <v>60.7</v>
      </c>
      <c r="K25" s="82">
        <v>36.5</v>
      </c>
    </row>
    <row r="26" spans="1:14" ht="15.75" customHeight="1" x14ac:dyDescent="0.15">
      <c r="A26" s="26"/>
      <c r="B26" s="83"/>
      <c r="C26" s="83"/>
      <c r="D26" s="83"/>
      <c r="E26" s="83"/>
      <c r="F26" s="83"/>
      <c r="G26" s="83"/>
      <c r="H26" s="83"/>
      <c r="I26" s="83"/>
      <c r="J26" s="83"/>
      <c r="K26" s="84"/>
    </row>
    <row r="27" spans="1:14" ht="15.75" customHeight="1" x14ac:dyDescent="0.15">
      <c r="B27" s="11"/>
      <c r="C27" s="11"/>
      <c r="D27" s="11"/>
      <c r="E27" s="11"/>
      <c r="F27" s="11"/>
      <c r="G27" s="11"/>
      <c r="H27" s="11"/>
      <c r="I27" s="11"/>
      <c r="J27" s="11"/>
      <c r="K27" s="27"/>
    </row>
    <row r="28" spans="1:14" ht="15.75" customHeight="1" x14ac:dyDescent="0.15">
      <c r="A28" s="1" t="s">
        <v>58</v>
      </c>
      <c r="K28" s="28" t="s">
        <v>0</v>
      </c>
    </row>
    <row r="29" spans="1:14" ht="15.75" customHeight="1" x14ac:dyDescent="0.15">
      <c r="A29" s="43"/>
      <c r="B29" s="43" t="s">
        <v>39</v>
      </c>
      <c r="C29" s="43" t="s">
        <v>40</v>
      </c>
      <c r="D29" s="43" t="s">
        <v>41</v>
      </c>
      <c r="E29" s="43" t="s">
        <v>42</v>
      </c>
      <c r="F29" s="43" t="s">
        <v>43</v>
      </c>
      <c r="G29" s="43" t="s">
        <v>44</v>
      </c>
      <c r="H29" s="43" t="s">
        <v>45</v>
      </c>
      <c r="I29" s="25" t="s">
        <v>46</v>
      </c>
      <c r="J29" s="25" t="s">
        <v>47</v>
      </c>
      <c r="K29" s="25" t="s">
        <v>3</v>
      </c>
    </row>
    <row r="30" spans="1:14" ht="15.75" customHeight="1" x14ac:dyDescent="0.15">
      <c r="A30" s="19" t="s">
        <v>59</v>
      </c>
      <c r="B30" s="20">
        <v>302935</v>
      </c>
      <c r="C30" s="20">
        <v>166063</v>
      </c>
      <c r="D30" s="20">
        <v>112334</v>
      </c>
      <c r="E30" s="20">
        <v>90935</v>
      </c>
      <c r="F30" s="20">
        <v>69367</v>
      </c>
      <c r="G30" s="20">
        <v>55252</v>
      </c>
      <c r="H30" s="20">
        <v>57014</v>
      </c>
      <c r="I30" s="21">
        <v>94025</v>
      </c>
      <c r="J30" s="21">
        <v>71689</v>
      </c>
      <c r="K30" s="21">
        <v>78100</v>
      </c>
    </row>
    <row r="31" spans="1:14" ht="15.75" customHeight="1" x14ac:dyDescent="0.15">
      <c r="A31" s="19" t="s">
        <v>60</v>
      </c>
      <c r="B31" s="29">
        <v>94.74</v>
      </c>
      <c r="C31" s="29">
        <v>96.42</v>
      </c>
      <c r="D31" s="29">
        <v>97.74</v>
      </c>
      <c r="E31" s="29">
        <v>98.35</v>
      </c>
      <c r="F31" s="29">
        <v>98.7</v>
      </c>
      <c r="G31" s="29">
        <v>99</v>
      </c>
      <c r="H31" s="29">
        <v>99</v>
      </c>
      <c r="I31" s="30">
        <v>98.4</v>
      </c>
      <c r="J31" s="30">
        <v>98.7</v>
      </c>
      <c r="K31" s="30">
        <v>98.6</v>
      </c>
    </row>
    <row r="32" spans="1:14" ht="15.75" customHeight="1" x14ac:dyDescent="0.15">
      <c r="A32" s="26"/>
      <c r="B32" s="31"/>
      <c r="C32" s="31"/>
      <c r="D32" s="31"/>
      <c r="E32" s="31"/>
      <c r="F32" s="31"/>
      <c r="G32" s="31"/>
      <c r="H32" s="31"/>
      <c r="I32" s="31"/>
      <c r="J32" s="31"/>
      <c r="K32" s="32"/>
    </row>
    <row r="34" spans="1:11" ht="15.75" customHeight="1" x14ac:dyDescent="0.15">
      <c r="A34" s="1" t="s">
        <v>61</v>
      </c>
      <c r="K34" s="10" t="s">
        <v>38</v>
      </c>
    </row>
    <row r="35" spans="1:11" ht="15.75" customHeight="1" x14ac:dyDescent="0.15">
      <c r="A35" s="43"/>
      <c r="B35" s="43" t="s">
        <v>39</v>
      </c>
      <c r="C35" s="43" t="s">
        <v>40</v>
      </c>
      <c r="D35" s="43" t="s">
        <v>41</v>
      </c>
      <c r="E35" s="43" t="s">
        <v>42</v>
      </c>
      <c r="F35" s="43" t="s">
        <v>43</v>
      </c>
      <c r="G35" s="43" t="s">
        <v>44</v>
      </c>
      <c r="H35" s="43" t="s">
        <v>45</v>
      </c>
      <c r="I35" s="25" t="s">
        <v>46</v>
      </c>
      <c r="J35" s="25" t="s">
        <v>47</v>
      </c>
      <c r="K35" s="25" t="s">
        <v>3</v>
      </c>
    </row>
    <row r="36" spans="1:11" ht="15.75" customHeight="1" x14ac:dyDescent="0.15">
      <c r="A36" s="22" t="s">
        <v>62</v>
      </c>
      <c r="B36" s="33">
        <v>640</v>
      </c>
      <c r="C36" s="33">
        <v>15637</v>
      </c>
      <c r="D36" s="33">
        <v>1642</v>
      </c>
      <c r="E36" s="33">
        <v>679</v>
      </c>
      <c r="F36" s="33">
        <v>1125</v>
      </c>
      <c r="G36" s="33">
        <v>4011</v>
      </c>
      <c r="H36" s="33">
        <v>562</v>
      </c>
      <c r="I36" s="34">
        <v>423</v>
      </c>
      <c r="J36" s="34">
        <v>2004</v>
      </c>
      <c r="K36" s="59">
        <v>779</v>
      </c>
    </row>
    <row r="37" spans="1:11" ht="15.75" customHeight="1" x14ac:dyDescent="0.15">
      <c r="A37" s="22" t="s">
        <v>63</v>
      </c>
      <c r="B37" s="33">
        <v>480</v>
      </c>
      <c r="C37" s="33">
        <v>27154</v>
      </c>
      <c r="D37" s="33">
        <v>10373</v>
      </c>
      <c r="E37" s="33">
        <v>1114</v>
      </c>
      <c r="F37" s="33">
        <v>4162</v>
      </c>
      <c r="G37" s="33">
        <v>515</v>
      </c>
      <c r="H37" s="33">
        <v>206</v>
      </c>
      <c r="I37" s="34">
        <v>471</v>
      </c>
      <c r="J37" s="34">
        <v>143</v>
      </c>
      <c r="K37" s="59">
        <v>385</v>
      </c>
    </row>
    <row r="38" spans="1:11" ht="15.75" customHeight="1" x14ac:dyDescent="0.15">
      <c r="A38" s="22" t="s">
        <v>64</v>
      </c>
      <c r="B38" s="33">
        <v>13279</v>
      </c>
      <c r="C38" s="33">
        <v>9754</v>
      </c>
      <c r="D38" s="33">
        <v>6084</v>
      </c>
      <c r="E38" s="33">
        <v>3932</v>
      </c>
      <c r="F38" s="33">
        <v>3243</v>
      </c>
      <c r="G38" s="33">
        <v>1074</v>
      </c>
      <c r="H38" s="33">
        <v>509</v>
      </c>
      <c r="I38" s="34">
        <v>744</v>
      </c>
      <c r="J38" s="34">
        <v>603</v>
      </c>
      <c r="K38" s="59">
        <v>2026</v>
      </c>
    </row>
    <row r="39" spans="1:11" ht="15.75" customHeight="1" x14ac:dyDescent="0.15">
      <c r="A39" s="43" t="s">
        <v>51</v>
      </c>
      <c r="B39" s="20">
        <f t="shared" ref="B39:J39" si="2">SUM(B36:B38)</f>
        <v>14399</v>
      </c>
      <c r="C39" s="20">
        <f t="shared" si="2"/>
        <v>52545</v>
      </c>
      <c r="D39" s="33">
        <f t="shared" si="2"/>
        <v>18099</v>
      </c>
      <c r="E39" s="33">
        <f t="shared" si="2"/>
        <v>5725</v>
      </c>
      <c r="F39" s="33">
        <f t="shared" si="2"/>
        <v>8530</v>
      </c>
      <c r="G39" s="33">
        <f t="shared" si="2"/>
        <v>5600</v>
      </c>
      <c r="H39" s="33">
        <f t="shared" si="2"/>
        <v>1277</v>
      </c>
      <c r="I39" s="33">
        <f t="shared" si="2"/>
        <v>1638</v>
      </c>
      <c r="J39" s="34">
        <f t="shared" si="2"/>
        <v>2750</v>
      </c>
      <c r="K39" s="34">
        <f>SUM(K36:K38)</f>
        <v>3190</v>
      </c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AFF6D-BA93-49F1-BC4E-BAB9FF4C8842}">
  <sheetPr>
    <pageSetUpPr fitToPage="1"/>
  </sheetPr>
  <dimension ref="A1:I21"/>
  <sheetViews>
    <sheetView zoomScaleNormal="100" workbookViewId="0">
      <pane xSplit="2" topLeftCell="C1" activePane="topRight" state="frozen"/>
      <selection activeCell="I24" sqref="I24"/>
      <selection pane="topRight" activeCell="I24" sqref="I24"/>
    </sheetView>
  </sheetViews>
  <sheetFormatPr defaultColWidth="8.875" defaultRowHeight="28.9" customHeight="1" x14ac:dyDescent="0.15"/>
  <cols>
    <col min="1" max="1" width="3.125" style="86" customWidth="1"/>
    <col min="2" max="2" width="11.875" style="86" customWidth="1"/>
    <col min="3" max="3" width="13.375" style="86" customWidth="1"/>
    <col min="4" max="4" width="9.25" style="86" customWidth="1"/>
    <col min="5" max="5" width="13.375" style="86" customWidth="1"/>
    <col min="6" max="6" width="9.25" style="86" customWidth="1"/>
    <col min="7" max="7" width="13.375" style="86" customWidth="1"/>
    <col min="8" max="8" width="13.5" style="86" bestFit="1" customWidth="1"/>
    <col min="9" max="9" width="8.75" style="86" customWidth="1"/>
    <col min="10" max="16384" width="8.875" style="86"/>
  </cols>
  <sheetData>
    <row r="1" spans="1:9" ht="28.9" customHeight="1" x14ac:dyDescent="0.15">
      <c r="A1" s="219" t="s">
        <v>195</v>
      </c>
      <c r="B1" s="220"/>
      <c r="C1" s="220"/>
    </row>
    <row r="2" spans="1:9" ht="28.9" customHeight="1" x14ac:dyDescent="0.15">
      <c r="A2" s="221" t="s">
        <v>141</v>
      </c>
      <c r="B2" s="222"/>
      <c r="I2" s="113" t="s">
        <v>0</v>
      </c>
    </row>
    <row r="3" spans="1:9" ht="18" customHeight="1" x14ac:dyDescent="0.15">
      <c r="A3" s="211" t="s">
        <v>86</v>
      </c>
      <c r="B3" s="213"/>
      <c r="C3" s="217" t="s">
        <v>68</v>
      </c>
      <c r="D3" s="217"/>
      <c r="E3" s="217" t="s">
        <v>142</v>
      </c>
      <c r="F3" s="217"/>
      <c r="G3" s="217" t="s">
        <v>143</v>
      </c>
      <c r="H3" s="218"/>
      <c r="I3" s="217"/>
    </row>
    <row r="4" spans="1:9" ht="18" customHeight="1" x14ac:dyDescent="0.15">
      <c r="A4" s="214"/>
      <c r="B4" s="216"/>
      <c r="C4" s="114" t="s">
        <v>144</v>
      </c>
      <c r="D4" s="115" t="s">
        <v>88</v>
      </c>
      <c r="E4" s="114" t="s">
        <v>144</v>
      </c>
      <c r="F4" s="115" t="s">
        <v>88</v>
      </c>
      <c r="G4" s="114" t="s">
        <v>144</v>
      </c>
      <c r="H4" s="121" t="s">
        <v>145</v>
      </c>
      <c r="I4" s="115" t="s">
        <v>88</v>
      </c>
    </row>
    <row r="5" spans="1:9" ht="28.9" customHeight="1" x14ac:dyDescent="0.15">
      <c r="A5" s="99" t="s">
        <v>56</v>
      </c>
      <c r="B5" s="99"/>
      <c r="C5" s="57">
        <v>2752285</v>
      </c>
      <c r="D5" s="116">
        <v>-1.1000000000000001</v>
      </c>
      <c r="E5" s="57">
        <v>2785670</v>
      </c>
      <c r="F5" s="116">
        <f t="shared" ref="F5:F11" si="0">ROUND((E5-C5)/C5*100,1)</f>
        <v>1.2</v>
      </c>
      <c r="G5" s="58">
        <v>2858698</v>
      </c>
      <c r="H5" s="122">
        <f t="shared" ref="H5:H11" si="1">G5-E5</f>
        <v>73028</v>
      </c>
      <c r="I5" s="123">
        <f t="shared" ref="I5:I11" si="2">ROUND((G5-E5)/E5*100,1)</f>
        <v>2.6</v>
      </c>
    </row>
    <row r="6" spans="1:9" ht="28.9" customHeight="1" x14ac:dyDescent="0.15">
      <c r="A6" s="199" t="s">
        <v>146</v>
      </c>
      <c r="B6" s="92" t="s">
        <v>147</v>
      </c>
      <c r="C6" s="57">
        <v>2586249</v>
      </c>
      <c r="D6" s="117">
        <v>-0.5</v>
      </c>
      <c r="E6" s="57">
        <f>E5-E7-E8-E9</f>
        <v>2578642</v>
      </c>
      <c r="F6" s="116">
        <f t="shared" si="0"/>
        <v>-0.3</v>
      </c>
      <c r="G6" s="57">
        <f>G5-G7-G8-G9</f>
        <v>2639494</v>
      </c>
      <c r="H6" s="122">
        <f t="shared" si="1"/>
        <v>60852</v>
      </c>
      <c r="I6" s="123">
        <f t="shared" si="2"/>
        <v>2.4</v>
      </c>
    </row>
    <row r="7" spans="1:9" ht="28.9" customHeight="1" x14ac:dyDescent="0.15">
      <c r="A7" s="200"/>
      <c r="B7" s="92" t="s">
        <v>148</v>
      </c>
      <c r="C7" s="57">
        <v>116242</v>
      </c>
      <c r="D7" s="116">
        <v>-17.2</v>
      </c>
      <c r="E7" s="57">
        <v>155587</v>
      </c>
      <c r="F7" s="116">
        <f t="shared" si="0"/>
        <v>33.799999999999997</v>
      </c>
      <c r="G7" s="58">
        <v>158268</v>
      </c>
      <c r="H7" s="122">
        <f t="shared" si="1"/>
        <v>2681</v>
      </c>
      <c r="I7" s="123">
        <f t="shared" si="2"/>
        <v>1.7</v>
      </c>
    </row>
    <row r="8" spans="1:9" ht="28.9" customHeight="1" x14ac:dyDescent="0.15">
      <c r="A8" s="200"/>
      <c r="B8" s="92" t="s">
        <v>149</v>
      </c>
      <c r="C8" s="57">
        <v>37089</v>
      </c>
      <c r="D8" s="116">
        <v>36.299999999999997</v>
      </c>
      <c r="E8" s="57">
        <v>35785</v>
      </c>
      <c r="F8" s="116">
        <f t="shared" si="0"/>
        <v>-3.5</v>
      </c>
      <c r="G8" s="58">
        <v>31194</v>
      </c>
      <c r="H8" s="122">
        <f t="shared" si="1"/>
        <v>-4591</v>
      </c>
      <c r="I8" s="123">
        <f t="shared" si="2"/>
        <v>-12.8</v>
      </c>
    </row>
    <row r="9" spans="1:9" ht="28.9" customHeight="1" x14ac:dyDescent="0.15">
      <c r="A9" s="201"/>
      <c r="B9" s="92" t="s">
        <v>150</v>
      </c>
      <c r="C9" s="57">
        <v>12705</v>
      </c>
      <c r="D9" s="116">
        <v>-17.100000000000001</v>
      </c>
      <c r="E9" s="57">
        <v>15656</v>
      </c>
      <c r="F9" s="116">
        <f t="shared" si="0"/>
        <v>23.2</v>
      </c>
      <c r="G9" s="58">
        <v>29742</v>
      </c>
      <c r="H9" s="122">
        <f t="shared" si="1"/>
        <v>14086</v>
      </c>
      <c r="I9" s="123">
        <f t="shared" si="2"/>
        <v>90</v>
      </c>
    </row>
    <row r="10" spans="1:9" ht="28.9" customHeight="1" x14ac:dyDescent="0.15">
      <c r="A10" s="99" t="s">
        <v>57</v>
      </c>
      <c r="B10" s="99"/>
      <c r="C10" s="57">
        <v>32898</v>
      </c>
      <c r="D10" s="117">
        <v>12.8</v>
      </c>
      <c r="E10" s="57">
        <v>37385</v>
      </c>
      <c r="F10" s="116">
        <f t="shared" si="0"/>
        <v>13.6</v>
      </c>
      <c r="G10" s="58">
        <v>43876</v>
      </c>
      <c r="H10" s="122">
        <f t="shared" si="1"/>
        <v>6491</v>
      </c>
      <c r="I10" s="123">
        <f t="shared" si="2"/>
        <v>17.399999999999999</v>
      </c>
    </row>
    <row r="11" spans="1:9" ht="28.9" customHeight="1" x14ac:dyDescent="0.15">
      <c r="A11" s="217" t="s">
        <v>151</v>
      </c>
      <c r="B11" s="217"/>
      <c r="C11" s="57">
        <v>2785183</v>
      </c>
      <c r="D11" s="116">
        <v>-0.2</v>
      </c>
      <c r="E11" s="57">
        <f>E5+E10</f>
        <v>2823055</v>
      </c>
      <c r="F11" s="116">
        <f t="shared" si="0"/>
        <v>1.4</v>
      </c>
      <c r="G11" s="58">
        <f>G5+G10</f>
        <v>2902574</v>
      </c>
      <c r="H11" s="122">
        <f t="shared" si="1"/>
        <v>79519</v>
      </c>
      <c r="I11" s="123">
        <f t="shared" si="2"/>
        <v>2.8</v>
      </c>
    </row>
    <row r="12" spans="1:9" ht="28.9" customHeight="1" x14ac:dyDescent="0.15">
      <c r="A12" s="98"/>
      <c r="B12" s="98"/>
      <c r="C12" s="118"/>
      <c r="D12" s="119"/>
      <c r="E12" s="118"/>
      <c r="F12" s="119"/>
      <c r="G12" s="118"/>
      <c r="H12" s="124"/>
      <c r="I12" s="125"/>
    </row>
    <row r="13" spans="1:9" ht="28.9" customHeight="1" x14ac:dyDescent="0.15">
      <c r="A13" s="98"/>
    </row>
    <row r="14" spans="1:9" ht="28.9" customHeight="1" x14ac:dyDescent="0.15">
      <c r="A14" s="221" t="s">
        <v>152</v>
      </c>
      <c r="B14" s="222"/>
      <c r="I14" s="113" t="s">
        <v>0</v>
      </c>
    </row>
    <row r="15" spans="1:9" ht="18" customHeight="1" x14ac:dyDescent="0.15">
      <c r="A15" s="211" t="s">
        <v>86</v>
      </c>
      <c r="B15" s="213"/>
      <c r="C15" s="217" t="s">
        <v>68</v>
      </c>
      <c r="D15" s="217"/>
      <c r="E15" s="217" t="s">
        <v>142</v>
      </c>
      <c r="F15" s="217"/>
      <c r="G15" s="217" t="s">
        <v>143</v>
      </c>
      <c r="H15" s="218"/>
      <c r="I15" s="217"/>
    </row>
    <row r="16" spans="1:9" ht="18" customHeight="1" x14ac:dyDescent="0.15">
      <c r="A16" s="214"/>
      <c r="B16" s="216"/>
      <c r="C16" s="114" t="s">
        <v>144</v>
      </c>
      <c r="D16" s="115" t="s">
        <v>88</v>
      </c>
      <c r="E16" s="114" t="s">
        <v>144</v>
      </c>
      <c r="F16" s="115" t="s">
        <v>88</v>
      </c>
      <c r="G16" s="114" t="s">
        <v>144</v>
      </c>
      <c r="H16" s="120" t="s">
        <v>145</v>
      </c>
      <c r="I16" s="115" t="s">
        <v>88</v>
      </c>
    </row>
    <row r="17" spans="1:9" ht="28.9" customHeight="1" x14ac:dyDescent="0.15">
      <c r="A17" s="99" t="s">
        <v>56</v>
      </c>
      <c r="B17" s="99"/>
      <c r="C17" s="57">
        <v>160813</v>
      </c>
      <c r="D17" s="117">
        <v>16.5</v>
      </c>
      <c r="E17" s="106">
        <f>E18+E19</f>
        <v>120904</v>
      </c>
      <c r="F17" s="116">
        <f>ROUND((E17-C17)/C17*100,1)</f>
        <v>-24.8</v>
      </c>
      <c r="G17" s="106">
        <f>G18+G19</f>
        <v>145298</v>
      </c>
      <c r="H17" s="122">
        <f>G17-E17</f>
        <v>24394</v>
      </c>
      <c r="I17" s="116">
        <f>ROUND((G17-E17)/E17*100,1)</f>
        <v>20.2</v>
      </c>
    </row>
    <row r="18" spans="1:9" ht="28.9" customHeight="1" x14ac:dyDescent="0.15">
      <c r="A18" s="199" t="s">
        <v>153</v>
      </c>
      <c r="B18" s="99" t="s">
        <v>154</v>
      </c>
      <c r="C18" s="57">
        <v>74625</v>
      </c>
      <c r="D18" s="117">
        <v>-1.6</v>
      </c>
      <c r="E18" s="106">
        <v>76176</v>
      </c>
      <c r="F18" s="116">
        <f>ROUND((E18-C18)/C18*100,1)</f>
        <v>2.1</v>
      </c>
      <c r="G18" s="106">
        <v>83024</v>
      </c>
      <c r="H18" s="122">
        <f>G18-E18</f>
        <v>6848</v>
      </c>
      <c r="I18" s="116">
        <f>ROUND((G18-E18)/E18*100,1)</f>
        <v>9</v>
      </c>
    </row>
    <row r="19" spans="1:9" ht="28.9" customHeight="1" x14ac:dyDescent="0.15">
      <c r="A19" s="201"/>
      <c r="B19" s="99" t="s">
        <v>108</v>
      </c>
      <c r="C19" s="57">
        <v>86188</v>
      </c>
      <c r="D19" s="117">
        <v>38.5</v>
      </c>
      <c r="E19" s="106">
        <v>44728</v>
      </c>
      <c r="F19" s="116">
        <f>ROUND((E19-C19)/C19*100,1)</f>
        <v>-48.1</v>
      </c>
      <c r="G19" s="106">
        <v>62274</v>
      </c>
      <c r="H19" s="122">
        <f>G19-E19</f>
        <v>17546</v>
      </c>
      <c r="I19" s="116">
        <f>ROUND((G19-E19)/E19*100,1)</f>
        <v>39.200000000000003</v>
      </c>
    </row>
    <row r="20" spans="1:9" ht="28.9" customHeight="1" x14ac:dyDescent="0.15">
      <c r="A20" s="99" t="s">
        <v>57</v>
      </c>
      <c r="B20" s="99"/>
      <c r="C20" s="57">
        <v>2604</v>
      </c>
      <c r="D20" s="117">
        <v>7.1</v>
      </c>
      <c r="E20" s="106">
        <v>3693</v>
      </c>
      <c r="F20" s="116">
        <f>ROUND((E20-C20)/C20*100,1)</f>
        <v>41.8</v>
      </c>
      <c r="G20" s="106">
        <v>1838</v>
      </c>
      <c r="H20" s="122">
        <f>G20-E20</f>
        <v>-1855</v>
      </c>
      <c r="I20" s="116">
        <f>ROUND((G20-E20)/E20*100,1)</f>
        <v>-50.2</v>
      </c>
    </row>
    <row r="21" spans="1:9" ht="28.9" customHeight="1" x14ac:dyDescent="0.15">
      <c r="A21" s="217" t="s">
        <v>151</v>
      </c>
      <c r="B21" s="217"/>
      <c r="C21" s="57">
        <v>163417</v>
      </c>
      <c r="D21" s="117">
        <v>16.3</v>
      </c>
      <c r="E21" s="106">
        <f>E17+E20</f>
        <v>124597</v>
      </c>
      <c r="F21" s="116">
        <f>ROUND((E21-C21)/C21*100,1)</f>
        <v>-23.8</v>
      </c>
      <c r="G21" s="106">
        <f>G17+G20</f>
        <v>147136</v>
      </c>
      <c r="H21" s="122">
        <f>G21-E21</f>
        <v>22539</v>
      </c>
      <c r="I21" s="116">
        <f>ROUND((G21-E21)/E21*100,1)</f>
        <v>18.100000000000001</v>
      </c>
    </row>
  </sheetData>
  <mergeCells count="15">
    <mergeCell ref="G15:I15"/>
    <mergeCell ref="A18:A19"/>
    <mergeCell ref="A21:B21"/>
    <mergeCell ref="A6:A9"/>
    <mergeCell ref="A11:B11"/>
    <mergeCell ref="A14:B14"/>
    <mergeCell ref="A15:B16"/>
    <mergeCell ref="C15:D15"/>
    <mergeCell ref="E15:F15"/>
    <mergeCell ref="G3:I3"/>
    <mergeCell ref="A1:C1"/>
    <mergeCell ref="A2:B2"/>
    <mergeCell ref="A3:B4"/>
    <mergeCell ref="C3:D3"/>
    <mergeCell ref="E3:F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7A8F4-275C-429B-B570-BFCEE34FC159}">
  <sheetPr>
    <pageSetUpPr fitToPage="1"/>
  </sheetPr>
  <dimension ref="A1:I33"/>
  <sheetViews>
    <sheetView workbookViewId="0">
      <selection activeCell="I24" sqref="I24"/>
    </sheetView>
  </sheetViews>
  <sheetFormatPr defaultColWidth="8.875" defaultRowHeight="24" customHeight="1" x14ac:dyDescent="0.15"/>
  <cols>
    <col min="1" max="1" width="3.125" style="86" customWidth="1"/>
    <col min="2" max="2" width="15.375" style="86" bestFit="1" customWidth="1"/>
    <col min="3" max="3" width="11.625" style="86" bestFit="1" customWidth="1"/>
    <col min="4" max="4" width="8.125" style="86" customWidth="1"/>
    <col min="5" max="5" width="11.75" style="86" customWidth="1"/>
    <col min="6" max="6" width="7.75" style="86" customWidth="1"/>
    <col min="7" max="7" width="11.75" style="86" customWidth="1"/>
    <col min="8" max="8" width="13.75" style="86" customWidth="1"/>
    <col min="9" max="9" width="10.25" style="86" customWidth="1"/>
    <col min="10" max="16384" width="8.875" style="86"/>
  </cols>
  <sheetData>
    <row r="1" spans="1:9" ht="24" customHeight="1" x14ac:dyDescent="0.15">
      <c r="B1" s="126" t="s">
        <v>155</v>
      </c>
      <c r="F1" s="127"/>
      <c r="G1" s="128"/>
      <c r="I1" s="113" t="s">
        <v>0</v>
      </c>
    </row>
    <row r="2" spans="1:9" ht="24" customHeight="1" x14ac:dyDescent="0.15">
      <c r="A2" s="211" t="s">
        <v>86</v>
      </c>
      <c r="B2" s="213"/>
      <c r="C2" s="217" t="s">
        <v>68</v>
      </c>
      <c r="D2" s="217"/>
      <c r="E2" s="217" t="s">
        <v>2</v>
      </c>
      <c r="F2" s="217"/>
      <c r="G2" s="217" t="s">
        <v>3</v>
      </c>
      <c r="H2" s="217"/>
      <c r="I2" s="217"/>
    </row>
    <row r="3" spans="1:9" ht="24" customHeight="1" x14ac:dyDescent="0.15">
      <c r="A3" s="214"/>
      <c r="B3" s="216"/>
      <c r="C3" s="114" t="s">
        <v>156</v>
      </c>
      <c r="D3" s="115" t="s">
        <v>88</v>
      </c>
      <c r="E3" s="114" t="s">
        <v>156</v>
      </c>
      <c r="F3" s="115" t="s">
        <v>88</v>
      </c>
      <c r="G3" s="114" t="s">
        <v>156</v>
      </c>
      <c r="H3" s="120" t="s">
        <v>90</v>
      </c>
      <c r="I3" s="115" t="s">
        <v>88</v>
      </c>
    </row>
    <row r="4" spans="1:9" ht="24" customHeight="1" x14ac:dyDescent="0.15">
      <c r="A4" s="99" t="s">
        <v>11</v>
      </c>
      <c r="B4" s="99"/>
      <c r="C4" s="129">
        <v>2213719</v>
      </c>
      <c r="D4" s="117">
        <v>0.8</v>
      </c>
      <c r="E4" s="129">
        <f>E5+E6+E7</f>
        <v>2146245</v>
      </c>
      <c r="F4" s="116">
        <f>ROUND((E4-C4)/E4*100,1)</f>
        <v>-3.1</v>
      </c>
      <c r="G4" s="129">
        <f>G5+G6+G7</f>
        <v>2148522</v>
      </c>
      <c r="H4" s="122">
        <f t="shared" ref="H4:H11" si="0">G4-E4</f>
        <v>2277</v>
      </c>
      <c r="I4" s="123">
        <f t="shared" ref="I4:I11" si="1">ROUND((G4-E4)/E4*100,1)</f>
        <v>0.1</v>
      </c>
    </row>
    <row r="5" spans="1:9" ht="24" customHeight="1" x14ac:dyDescent="0.15">
      <c r="A5" s="199" t="s">
        <v>157</v>
      </c>
      <c r="B5" s="92" t="s">
        <v>23</v>
      </c>
      <c r="C5" s="129">
        <v>1118019</v>
      </c>
      <c r="D5" s="117">
        <v>-0.5</v>
      </c>
      <c r="E5" s="129">
        <v>1102159</v>
      </c>
      <c r="F5" s="116">
        <f t="shared" ref="F5:F11" si="2">ROUND((E5-C5)/C5*100,1)</f>
        <v>-1.4</v>
      </c>
      <c r="G5" s="129">
        <v>1057475</v>
      </c>
      <c r="H5" s="122">
        <f t="shared" si="0"/>
        <v>-44684</v>
      </c>
      <c r="I5" s="123">
        <f t="shared" si="1"/>
        <v>-4.0999999999999996</v>
      </c>
    </row>
    <row r="6" spans="1:9" ht="24" customHeight="1" x14ac:dyDescent="0.15">
      <c r="A6" s="200"/>
      <c r="B6" s="92" t="s">
        <v>24</v>
      </c>
      <c r="C6" s="129">
        <v>974156</v>
      </c>
      <c r="D6" s="117">
        <v>1.9</v>
      </c>
      <c r="E6" s="129">
        <v>932181</v>
      </c>
      <c r="F6" s="116">
        <f t="shared" si="2"/>
        <v>-4.3</v>
      </c>
      <c r="G6" s="129">
        <v>973939</v>
      </c>
      <c r="H6" s="122">
        <f t="shared" si="0"/>
        <v>41758</v>
      </c>
      <c r="I6" s="123">
        <f t="shared" si="1"/>
        <v>4.5</v>
      </c>
    </row>
    <row r="7" spans="1:9" ht="24" customHeight="1" x14ac:dyDescent="0.15">
      <c r="A7" s="201"/>
      <c r="B7" s="92" t="s">
        <v>25</v>
      </c>
      <c r="C7" s="129">
        <v>121544</v>
      </c>
      <c r="D7" s="117">
        <v>3.9</v>
      </c>
      <c r="E7" s="129">
        <v>111905</v>
      </c>
      <c r="F7" s="116">
        <f t="shared" si="2"/>
        <v>-7.9</v>
      </c>
      <c r="G7" s="129">
        <v>117108</v>
      </c>
      <c r="H7" s="122">
        <f t="shared" si="0"/>
        <v>5203</v>
      </c>
      <c r="I7" s="123">
        <f t="shared" si="1"/>
        <v>4.5999999999999996</v>
      </c>
    </row>
    <row r="8" spans="1:9" ht="24" customHeight="1" x14ac:dyDescent="0.15">
      <c r="A8" s="99" t="s">
        <v>15</v>
      </c>
      <c r="B8" s="99"/>
      <c r="C8" s="129">
        <v>18339</v>
      </c>
      <c r="D8" s="117">
        <v>-12.7</v>
      </c>
      <c r="E8" s="129">
        <v>43273</v>
      </c>
      <c r="F8" s="116">
        <f t="shared" si="2"/>
        <v>136</v>
      </c>
      <c r="G8" s="129">
        <v>21051</v>
      </c>
      <c r="H8" s="122">
        <f t="shared" si="0"/>
        <v>-22222</v>
      </c>
      <c r="I8" s="123">
        <f t="shared" si="1"/>
        <v>-51.4</v>
      </c>
    </row>
    <row r="9" spans="1:9" ht="24" customHeight="1" x14ac:dyDescent="0.15">
      <c r="A9" s="217" t="s">
        <v>26</v>
      </c>
      <c r="B9" s="217"/>
      <c r="C9" s="129">
        <v>2232058</v>
      </c>
      <c r="D9" s="117">
        <v>0.6</v>
      </c>
      <c r="E9" s="129">
        <f>E4+E8</f>
        <v>2189518</v>
      </c>
      <c r="F9" s="116">
        <f t="shared" si="2"/>
        <v>-1.9</v>
      </c>
      <c r="G9" s="129">
        <f>G4+G8</f>
        <v>2169573</v>
      </c>
      <c r="H9" s="122">
        <f t="shared" si="0"/>
        <v>-19945</v>
      </c>
      <c r="I9" s="123">
        <f t="shared" si="1"/>
        <v>-0.9</v>
      </c>
    </row>
    <row r="10" spans="1:9" ht="24" customHeight="1" x14ac:dyDescent="0.15">
      <c r="A10" s="223" t="s">
        <v>158</v>
      </c>
      <c r="B10" s="223"/>
      <c r="C10" s="129">
        <v>8970</v>
      </c>
      <c r="D10" s="117">
        <v>-6.3</v>
      </c>
      <c r="E10" s="129">
        <v>8985</v>
      </c>
      <c r="F10" s="116">
        <f t="shared" si="2"/>
        <v>0.2</v>
      </c>
      <c r="G10" s="129">
        <v>8988</v>
      </c>
      <c r="H10" s="122">
        <f t="shared" si="0"/>
        <v>3</v>
      </c>
      <c r="I10" s="123">
        <f t="shared" si="1"/>
        <v>0</v>
      </c>
    </row>
    <row r="11" spans="1:9" ht="24" customHeight="1" x14ac:dyDescent="0.15">
      <c r="A11" s="196" t="s">
        <v>94</v>
      </c>
      <c r="B11" s="198"/>
      <c r="C11" s="129">
        <v>2241028</v>
      </c>
      <c r="D11" s="117">
        <v>0.4</v>
      </c>
      <c r="E11" s="129">
        <f>E9+E10</f>
        <v>2198503</v>
      </c>
      <c r="F11" s="116">
        <f t="shared" si="2"/>
        <v>-1.9</v>
      </c>
      <c r="G11" s="129">
        <f>G9+G10</f>
        <v>2178561</v>
      </c>
      <c r="H11" s="122">
        <f t="shared" si="0"/>
        <v>-19942</v>
      </c>
      <c r="I11" s="123">
        <f t="shared" si="1"/>
        <v>-0.9</v>
      </c>
    </row>
    <row r="12" spans="1:9" ht="21" customHeight="1" x14ac:dyDescent="0.15">
      <c r="C12" s="130"/>
    </row>
    <row r="13" spans="1:9" ht="24" customHeight="1" x14ac:dyDescent="0.15">
      <c r="B13" s="126" t="s">
        <v>159</v>
      </c>
      <c r="D13" s="127"/>
      <c r="F13" s="127"/>
      <c r="I13" s="113" t="s">
        <v>0</v>
      </c>
    </row>
    <row r="14" spans="1:9" ht="24" customHeight="1" x14ac:dyDescent="0.15">
      <c r="A14" s="211" t="s">
        <v>86</v>
      </c>
      <c r="B14" s="213"/>
      <c r="C14" s="217" t="s">
        <v>68</v>
      </c>
      <c r="D14" s="217"/>
      <c r="E14" s="217" t="s">
        <v>2</v>
      </c>
      <c r="F14" s="217"/>
      <c r="G14" s="217" t="s">
        <v>3</v>
      </c>
      <c r="H14" s="217"/>
      <c r="I14" s="217"/>
    </row>
    <row r="15" spans="1:9" ht="24" customHeight="1" x14ac:dyDescent="0.15">
      <c r="A15" s="214"/>
      <c r="B15" s="216"/>
      <c r="C15" s="114" t="s">
        <v>156</v>
      </c>
      <c r="D15" s="115" t="s">
        <v>88</v>
      </c>
      <c r="E15" s="114" t="s">
        <v>156</v>
      </c>
      <c r="F15" s="115" t="s">
        <v>88</v>
      </c>
      <c r="G15" s="114" t="s">
        <v>156</v>
      </c>
      <c r="H15" s="120" t="s">
        <v>90</v>
      </c>
      <c r="I15" s="115" t="s">
        <v>88</v>
      </c>
    </row>
    <row r="16" spans="1:9" ht="24" customHeight="1" x14ac:dyDescent="0.15">
      <c r="A16" s="205" t="s">
        <v>160</v>
      </c>
      <c r="B16" s="99" t="s">
        <v>11</v>
      </c>
      <c r="C16" s="129">
        <v>48612</v>
      </c>
      <c r="D16" s="117">
        <v>2.8</v>
      </c>
      <c r="E16" s="129">
        <v>50569</v>
      </c>
      <c r="F16" s="116">
        <f>ROUND((E16-C16)/C16*100,1)</f>
        <v>4</v>
      </c>
      <c r="G16" s="129">
        <v>52677</v>
      </c>
      <c r="H16" s="122">
        <f>G16-E16</f>
        <v>2108</v>
      </c>
      <c r="I16" s="123">
        <f>ROUND((G16-E16)/E16*100,1)</f>
        <v>4.2</v>
      </c>
    </row>
    <row r="17" spans="1:9" ht="24" customHeight="1" x14ac:dyDescent="0.15">
      <c r="A17" s="207"/>
      <c r="B17" s="99" t="s">
        <v>15</v>
      </c>
      <c r="C17" s="129">
        <v>803</v>
      </c>
      <c r="D17" s="117">
        <v>2.6</v>
      </c>
      <c r="E17" s="129">
        <v>784</v>
      </c>
      <c r="F17" s="116">
        <f>ROUND((E17-C17)/C17*100,1)</f>
        <v>-2.4</v>
      </c>
      <c r="G17" s="129">
        <v>1034</v>
      </c>
      <c r="H17" s="122">
        <f>G17-E17</f>
        <v>250</v>
      </c>
      <c r="I17" s="123">
        <f>ROUND((G17-E17)/E17*100,1)</f>
        <v>31.9</v>
      </c>
    </row>
    <row r="18" spans="1:9" ht="24" customHeight="1" x14ac:dyDescent="0.15">
      <c r="A18" s="208" t="s">
        <v>30</v>
      </c>
      <c r="B18" s="209"/>
      <c r="C18" s="129">
        <v>2143</v>
      </c>
      <c r="D18" s="117">
        <v>245.6</v>
      </c>
      <c r="E18" s="129">
        <v>2676</v>
      </c>
      <c r="F18" s="116">
        <f>ROUND((E18-C18)/C18*100,1)</f>
        <v>24.9</v>
      </c>
      <c r="G18" s="129">
        <v>3775</v>
      </c>
      <c r="H18" s="122">
        <f>G18-E18</f>
        <v>1099</v>
      </c>
      <c r="I18" s="123">
        <f>ROUND((G18-E18)/E18*100,1)</f>
        <v>41.1</v>
      </c>
    </row>
    <row r="19" spans="1:9" ht="24" customHeight="1" x14ac:dyDescent="0.15">
      <c r="A19" s="217" t="s">
        <v>161</v>
      </c>
      <c r="B19" s="217"/>
      <c r="C19" s="129">
        <f>C16+C17+C18</f>
        <v>51558</v>
      </c>
      <c r="D19" s="117">
        <v>5.9</v>
      </c>
      <c r="E19" s="129">
        <f>E16+E17+E18</f>
        <v>54029</v>
      </c>
      <c r="F19" s="116">
        <f>ROUND((E19-C19)/C19*100,1)</f>
        <v>4.8</v>
      </c>
      <c r="G19" s="129">
        <f>G16+G17+G18</f>
        <v>57486</v>
      </c>
      <c r="H19" s="122">
        <f>G19-E19</f>
        <v>3457</v>
      </c>
      <c r="I19" s="123">
        <f>ROUND((G19-E19)/E19*100,1)</f>
        <v>6.4</v>
      </c>
    </row>
    <row r="20" spans="1:9" ht="21" customHeight="1" x14ac:dyDescent="0.15">
      <c r="H20" s="131"/>
    </row>
    <row r="21" spans="1:9" ht="24" customHeight="1" x14ac:dyDescent="0.15">
      <c r="B21" s="126" t="s">
        <v>162</v>
      </c>
      <c r="D21" s="127"/>
      <c r="F21" s="127"/>
      <c r="H21" s="224" t="s">
        <v>0</v>
      </c>
      <c r="I21" s="224"/>
    </row>
    <row r="22" spans="1:9" ht="24" customHeight="1" x14ac:dyDescent="0.15">
      <c r="A22" s="211" t="s">
        <v>86</v>
      </c>
      <c r="B22" s="213"/>
      <c r="C22" s="217" t="s">
        <v>68</v>
      </c>
      <c r="D22" s="217"/>
      <c r="E22" s="217" t="s">
        <v>2</v>
      </c>
      <c r="F22" s="217"/>
      <c r="G22" s="217" t="s">
        <v>3</v>
      </c>
      <c r="H22" s="217"/>
      <c r="I22" s="217"/>
    </row>
    <row r="23" spans="1:9" ht="24" customHeight="1" x14ac:dyDescent="0.15">
      <c r="A23" s="214"/>
      <c r="B23" s="216"/>
      <c r="C23" s="114" t="s">
        <v>156</v>
      </c>
      <c r="D23" s="115" t="s">
        <v>88</v>
      </c>
      <c r="E23" s="114" t="s">
        <v>156</v>
      </c>
      <c r="F23" s="115" t="s">
        <v>88</v>
      </c>
      <c r="G23" s="114" t="s">
        <v>156</v>
      </c>
      <c r="H23" s="120" t="s">
        <v>163</v>
      </c>
      <c r="I23" s="115" t="s">
        <v>88</v>
      </c>
    </row>
    <row r="24" spans="1:9" ht="24" customHeight="1" x14ac:dyDescent="0.15">
      <c r="A24" s="104" t="s">
        <v>164</v>
      </c>
      <c r="B24" s="92"/>
      <c r="C24" s="129">
        <v>120860</v>
      </c>
      <c r="D24" s="132">
        <v>7.2</v>
      </c>
      <c r="E24" s="129">
        <v>126511</v>
      </c>
      <c r="F24" s="123">
        <f>ROUND((E24-C24)/C24*100,1)</f>
        <v>4.7</v>
      </c>
      <c r="G24" s="129">
        <v>131042</v>
      </c>
      <c r="H24" s="122">
        <f>G24-E24</f>
        <v>4531</v>
      </c>
      <c r="I24" s="123">
        <f>ROUND((G24-E24)/E24*100,1)</f>
        <v>3.6</v>
      </c>
    </row>
    <row r="25" spans="1:9" ht="21" customHeight="1" x14ac:dyDescent="0.15"/>
    <row r="26" spans="1:9" ht="24" customHeight="1" x14ac:dyDescent="0.15">
      <c r="B26" s="126" t="s">
        <v>165</v>
      </c>
      <c r="D26" s="113"/>
      <c r="F26" s="113"/>
      <c r="H26" s="210" t="s">
        <v>0</v>
      </c>
      <c r="I26" s="210"/>
    </row>
    <row r="27" spans="1:9" ht="24" customHeight="1" x14ac:dyDescent="0.15">
      <c r="A27" s="211" t="s">
        <v>86</v>
      </c>
      <c r="B27" s="213"/>
      <c r="C27" s="217" t="s">
        <v>68</v>
      </c>
      <c r="D27" s="217"/>
      <c r="E27" s="217" t="s">
        <v>2</v>
      </c>
      <c r="F27" s="217"/>
      <c r="G27" s="217" t="s">
        <v>3</v>
      </c>
      <c r="H27" s="217"/>
      <c r="I27" s="217"/>
    </row>
    <row r="28" spans="1:9" ht="24" customHeight="1" x14ac:dyDescent="0.15">
      <c r="A28" s="214"/>
      <c r="B28" s="216"/>
      <c r="C28" s="114" t="s">
        <v>156</v>
      </c>
      <c r="D28" s="115" t="s">
        <v>88</v>
      </c>
      <c r="E28" s="114" t="s">
        <v>156</v>
      </c>
      <c r="F28" s="115" t="s">
        <v>88</v>
      </c>
      <c r="G28" s="114" t="s">
        <v>156</v>
      </c>
      <c r="H28" s="120" t="s">
        <v>163</v>
      </c>
      <c r="I28" s="115" t="s">
        <v>88</v>
      </c>
    </row>
    <row r="29" spans="1:9" ht="24" customHeight="1" x14ac:dyDescent="0.15">
      <c r="A29" s="99" t="s">
        <v>11</v>
      </c>
      <c r="B29" s="99"/>
      <c r="C29" s="129">
        <v>513216</v>
      </c>
      <c r="D29" s="133">
        <v>0.4</v>
      </c>
      <c r="E29" s="129">
        <f>SUM(E30:E31)</f>
        <v>504400</v>
      </c>
      <c r="F29" s="134">
        <f>ROUND((E29-C29)/C29*100,1)</f>
        <v>-1.7</v>
      </c>
      <c r="G29" s="129">
        <f>SUM(G30:G31)</f>
        <v>497477</v>
      </c>
      <c r="H29" s="122">
        <f>G29-E29</f>
        <v>-6923</v>
      </c>
      <c r="I29" s="135">
        <f>ROUND((G29-E29)/E29*100,1)</f>
        <v>-1.4</v>
      </c>
    </row>
    <row r="30" spans="1:9" ht="24" customHeight="1" x14ac:dyDescent="0.15">
      <c r="A30" s="199" t="s">
        <v>166</v>
      </c>
      <c r="B30" s="92" t="s">
        <v>23</v>
      </c>
      <c r="C30" s="129">
        <v>334259</v>
      </c>
      <c r="D30" s="133">
        <v>-0.3</v>
      </c>
      <c r="E30" s="129">
        <v>331349</v>
      </c>
      <c r="F30" s="134">
        <f>ROUND((E30-C30)/C30*100,1)</f>
        <v>-0.9</v>
      </c>
      <c r="G30" s="129">
        <v>281550</v>
      </c>
      <c r="H30" s="122">
        <f>G30-E30</f>
        <v>-49799</v>
      </c>
      <c r="I30" s="135">
        <f>ROUND((G30-E30)/E30*100,1)</f>
        <v>-15</v>
      </c>
    </row>
    <row r="31" spans="1:9" ht="24" customHeight="1" x14ac:dyDescent="0.15">
      <c r="A31" s="201"/>
      <c r="B31" s="92" t="s">
        <v>24</v>
      </c>
      <c r="C31" s="129">
        <v>178957</v>
      </c>
      <c r="D31" s="133">
        <v>1.9</v>
      </c>
      <c r="E31" s="129">
        <v>173051</v>
      </c>
      <c r="F31" s="134">
        <f>ROUND((E31-C31)/C31*100,1)</f>
        <v>-3.3</v>
      </c>
      <c r="G31" s="129">
        <v>215927</v>
      </c>
      <c r="H31" s="122">
        <f>G31-E31</f>
        <v>42876</v>
      </c>
      <c r="I31" s="135">
        <f>ROUND((G31-E31)/E31*100,1)</f>
        <v>24.8</v>
      </c>
    </row>
    <row r="32" spans="1:9" ht="24" customHeight="1" x14ac:dyDescent="0.15">
      <c r="A32" s="99" t="s">
        <v>15</v>
      </c>
      <c r="B32" s="99"/>
      <c r="C32" s="129">
        <v>2222</v>
      </c>
      <c r="D32" s="133">
        <v>-20.6</v>
      </c>
      <c r="E32" s="129">
        <v>9234</v>
      </c>
      <c r="F32" s="134">
        <f>ROUND((E32-C32)/C32*100,1)</f>
        <v>315.60000000000002</v>
      </c>
      <c r="G32" s="129">
        <v>4775</v>
      </c>
      <c r="H32" s="122">
        <f>G32-E32</f>
        <v>-4459</v>
      </c>
      <c r="I32" s="135">
        <f>ROUND((G32-E32)/E32*100,1)</f>
        <v>-48.3</v>
      </c>
    </row>
    <row r="33" spans="1:9" ht="24" customHeight="1" x14ac:dyDescent="0.15">
      <c r="A33" s="217" t="s">
        <v>161</v>
      </c>
      <c r="B33" s="217"/>
      <c r="C33" s="129">
        <v>515438</v>
      </c>
      <c r="D33" s="133">
        <v>0.3</v>
      </c>
      <c r="E33" s="129">
        <f>E29+E32</f>
        <v>513634</v>
      </c>
      <c r="F33" s="134">
        <f>ROUND((E33-C33)/C33*100,1)</f>
        <v>-0.3</v>
      </c>
      <c r="G33" s="129">
        <f>G29+G32</f>
        <v>502252</v>
      </c>
      <c r="H33" s="122">
        <f>G33-E33</f>
        <v>-11382</v>
      </c>
      <c r="I33" s="135">
        <f>ROUND((G33-E33)/E33*100,1)</f>
        <v>-2.2000000000000002</v>
      </c>
    </row>
  </sheetData>
  <mergeCells count="27">
    <mergeCell ref="A33:B33"/>
    <mergeCell ref="H26:I26"/>
    <mergeCell ref="A27:B28"/>
    <mergeCell ref="C27:D27"/>
    <mergeCell ref="E27:F27"/>
    <mergeCell ref="G27:I27"/>
    <mergeCell ref="A30:A31"/>
    <mergeCell ref="A16:A17"/>
    <mergeCell ref="A18:B18"/>
    <mergeCell ref="A19:B19"/>
    <mergeCell ref="H21:I21"/>
    <mergeCell ref="A22:B23"/>
    <mergeCell ref="C22:D22"/>
    <mergeCell ref="E22:F22"/>
    <mergeCell ref="G22:I22"/>
    <mergeCell ref="G14:I14"/>
    <mergeCell ref="A2:B3"/>
    <mergeCell ref="C2:D2"/>
    <mergeCell ref="E2:F2"/>
    <mergeCell ref="G2:I2"/>
    <mergeCell ref="A5:A7"/>
    <mergeCell ref="A9:B9"/>
    <mergeCell ref="A10:B10"/>
    <mergeCell ref="A11:B11"/>
    <mergeCell ref="A14:B15"/>
    <mergeCell ref="C14:D14"/>
    <mergeCell ref="E14:F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1E823-03BE-4FA9-B32B-7168F4FB0231}">
  <sheetPr>
    <pageSetUpPr fitToPage="1"/>
  </sheetPr>
  <dimension ref="A1:I30"/>
  <sheetViews>
    <sheetView zoomScaleNormal="100" workbookViewId="0">
      <selection activeCell="I24" sqref="I24"/>
    </sheetView>
  </sheetViews>
  <sheetFormatPr defaultColWidth="8.875" defaultRowHeight="26.25" customHeight="1" x14ac:dyDescent="0.15"/>
  <cols>
    <col min="1" max="1" width="5.25" style="86" customWidth="1"/>
    <col min="2" max="2" width="13.375" style="86" customWidth="1"/>
    <col min="3" max="3" width="13" style="86" bestFit="1" customWidth="1"/>
    <col min="4" max="4" width="9" style="86" bestFit="1" customWidth="1"/>
    <col min="5" max="5" width="12.875" style="86" customWidth="1"/>
    <col min="6" max="6" width="9" style="86" bestFit="1" customWidth="1"/>
    <col min="7" max="7" width="12.875" style="86" customWidth="1"/>
    <col min="8" max="8" width="10.75" style="86" bestFit="1" customWidth="1"/>
    <col min="9" max="16384" width="8.875" style="86"/>
  </cols>
  <sheetData>
    <row r="1" spans="1:9" ht="26.25" customHeight="1" x14ac:dyDescent="0.15">
      <c r="A1" s="85" t="s">
        <v>196</v>
      </c>
    </row>
    <row r="2" spans="1:9" ht="26.25" customHeight="1" x14ac:dyDescent="0.15">
      <c r="A2" s="126" t="s">
        <v>65</v>
      </c>
      <c r="B2" s="126"/>
      <c r="D2" s="136"/>
      <c r="F2" s="136"/>
      <c r="H2" s="136" t="s">
        <v>66</v>
      </c>
    </row>
    <row r="3" spans="1:9" ht="26.25" customHeight="1" x14ac:dyDescent="0.15">
      <c r="A3" s="112"/>
      <c r="B3" s="137" t="s">
        <v>67</v>
      </c>
      <c r="C3" s="196" t="s">
        <v>68</v>
      </c>
      <c r="D3" s="198"/>
      <c r="E3" s="196" t="s">
        <v>2</v>
      </c>
      <c r="F3" s="198"/>
      <c r="G3" s="196" t="s">
        <v>3</v>
      </c>
      <c r="H3" s="198"/>
      <c r="I3" s="138"/>
    </row>
    <row r="4" spans="1:9" ht="26.25" customHeight="1" x14ac:dyDescent="0.15">
      <c r="A4" s="139" t="s">
        <v>69</v>
      </c>
      <c r="B4" s="90"/>
      <c r="C4" s="140" t="s">
        <v>70</v>
      </c>
      <c r="D4" s="141" t="s">
        <v>71</v>
      </c>
      <c r="E4" s="140" t="s">
        <v>70</v>
      </c>
      <c r="F4" s="141" t="s">
        <v>71</v>
      </c>
      <c r="G4" s="140" t="s">
        <v>70</v>
      </c>
      <c r="H4" s="88" t="s">
        <v>71</v>
      </c>
      <c r="I4" s="138"/>
    </row>
    <row r="5" spans="1:9" ht="26.25" customHeight="1" x14ac:dyDescent="0.15">
      <c r="A5" s="232" t="s">
        <v>72</v>
      </c>
      <c r="B5" s="99" t="s">
        <v>73</v>
      </c>
      <c r="C5" s="57">
        <v>7498</v>
      </c>
      <c r="D5" s="60">
        <v>-24</v>
      </c>
      <c r="E5" s="57">
        <v>7362</v>
      </c>
      <c r="F5" s="60">
        <f t="shared" ref="F5:F15" si="0">E5-C5</f>
        <v>-136</v>
      </c>
      <c r="G5" s="57">
        <v>7335</v>
      </c>
      <c r="H5" s="145">
        <f t="shared" ref="H5:H15" si="1">G5-E5</f>
        <v>-27</v>
      </c>
      <c r="I5" s="138"/>
    </row>
    <row r="6" spans="1:9" ht="26.25" customHeight="1" x14ac:dyDescent="0.15">
      <c r="A6" s="227"/>
      <c r="B6" s="99" t="s">
        <v>13</v>
      </c>
      <c r="C6" s="57">
        <v>7247</v>
      </c>
      <c r="D6" s="60">
        <v>-63</v>
      </c>
      <c r="E6" s="57">
        <v>7097</v>
      </c>
      <c r="F6" s="60">
        <f t="shared" si="0"/>
        <v>-150</v>
      </c>
      <c r="G6" s="57">
        <v>7123</v>
      </c>
      <c r="H6" s="145">
        <f t="shared" si="1"/>
        <v>26</v>
      </c>
      <c r="I6" s="138"/>
    </row>
    <row r="7" spans="1:9" ht="26.25" customHeight="1" x14ac:dyDescent="0.15">
      <c r="A7" s="232" t="s">
        <v>74</v>
      </c>
      <c r="B7" s="99" t="s">
        <v>73</v>
      </c>
      <c r="C7" s="57">
        <v>3215</v>
      </c>
      <c r="D7" s="60">
        <v>-20</v>
      </c>
      <c r="E7" s="57">
        <v>3296</v>
      </c>
      <c r="F7" s="60">
        <f t="shared" si="0"/>
        <v>81</v>
      </c>
      <c r="G7" s="57">
        <v>3267</v>
      </c>
      <c r="H7" s="145">
        <f t="shared" si="1"/>
        <v>-29</v>
      </c>
      <c r="I7" s="138"/>
    </row>
    <row r="8" spans="1:9" ht="26.25" customHeight="1" x14ac:dyDescent="0.15">
      <c r="A8" s="227"/>
      <c r="B8" s="99" t="s">
        <v>13</v>
      </c>
      <c r="C8" s="57">
        <v>3261</v>
      </c>
      <c r="D8" s="60">
        <v>-86</v>
      </c>
      <c r="E8" s="57">
        <v>3363</v>
      </c>
      <c r="F8" s="60">
        <f t="shared" si="0"/>
        <v>102</v>
      </c>
      <c r="G8" s="57">
        <v>3322</v>
      </c>
      <c r="H8" s="145">
        <f t="shared" si="1"/>
        <v>-41</v>
      </c>
      <c r="I8" s="138"/>
    </row>
    <row r="9" spans="1:9" ht="26.25" customHeight="1" x14ac:dyDescent="0.15">
      <c r="A9" s="232" t="s">
        <v>75</v>
      </c>
      <c r="B9" s="99" t="s">
        <v>73</v>
      </c>
      <c r="C9" s="57">
        <v>8741</v>
      </c>
      <c r="D9" s="60">
        <v>43</v>
      </c>
      <c r="E9" s="57">
        <v>9051</v>
      </c>
      <c r="F9" s="60">
        <f t="shared" si="0"/>
        <v>310</v>
      </c>
      <c r="G9" s="57">
        <v>8997</v>
      </c>
      <c r="H9" s="145">
        <f t="shared" si="1"/>
        <v>-54</v>
      </c>
      <c r="I9" s="138"/>
    </row>
    <row r="10" spans="1:9" ht="26.25" customHeight="1" x14ac:dyDescent="0.15">
      <c r="A10" s="227"/>
      <c r="B10" s="99" t="s">
        <v>13</v>
      </c>
      <c r="C10" s="57">
        <v>8892</v>
      </c>
      <c r="D10" s="60">
        <v>9</v>
      </c>
      <c r="E10" s="57">
        <v>8893</v>
      </c>
      <c r="F10" s="60">
        <f t="shared" si="0"/>
        <v>1</v>
      </c>
      <c r="G10" s="57">
        <v>9146</v>
      </c>
      <c r="H10" s="145">
        <f t="shared" si="1"/>
        <v>253</v>
      </c>
      <c r="I10" s="138"/>
    </row>
    <row r="11" spans="1:9" ht="26.25" customHeight="1" x14ac:dyDescent="0.15">
      <c r="A11" s="218" t="s">
        <v>76</v>
      </c>
      <c r="B11" s="99" t="s">
        <v>73</v>
      </c>
      <c r="C11" s="57">
        <f>C5+C9+C7</f>
        <v>19454</v>
      </c>
      <c r="D11" s="60">
        <v>-1</v>
      </c>
      <c r="E11" s="57">
        <f>E5+E9+E7</f>
        <v>19709</v>
      </c>
      <c r="F11" s="60">
        <f t="shared" si="0"/>
        <v>255</v>
      </c>
      <c r="G11" s="57">
        <f>G5+G9+G7</f>
        <v>19599</v>
      </c>
      <c r="H11" s="145">
        <f t="shared" si="1"/>
        <v>-110</v>
      </c>
      <c r="I11" s="138"/>
    </row>
    <row r="12" spans="1:9" ht="26.25" customHeight="1" x14ac:dyDescent="0.15">
      <c r="A12" s="229"/>
      <c r="B12" s="99" t="s">
        <v>13</v>
      </c>
      <c r="C12" s="57">
        <f>C6+C10+C8</f>
        <v>19400</v>
      </c>
      <c r="D12" s="60">
        <v>-140</v>
      </c>
      <c r="E12" s="57">
        <f>E6+E10+E8</f>
        <v>19353</v>
      </c>
      <c r="F12" s="60">
        <f t="shared" si="0"/>
        <v>-47</v>
      </c>
      <c r="G12" s="57">
        <f>G6+G10+G8</f>
        <v>19591</v>
      </c>
      <c r="H12" s="145">
        <f t="shared" si="1"/>
        <v>238</v>
      </c>
      <c r="I12" s="138"/>
    </row>
    <row r="13" spans="1:9" ht="26.25" customHeight="1" x14ac:dyDescent="0.15">
      <c r="A13" s="196" t="s">
        <v>77</v>
      </c>
      <c r="B13" s="198"/>
      <c r="C13" s="57">
        <v>3307</v>
      </c>
      <c r="D13" s="60">
        <v>-84</v>
      </c>
      <c r="E13" s="57">
        <f>SUM(E11-E14)</f>
        <v>3457</v>
      </c>
      <c r="F13" s="60">
        <f t="shared" si="0"/>
        <v>150</v>
      </c>
      <c r="G13" s="57">
        <f>SUM(G11-G14)</f>
        <v>3272</v>
      </c>
      <c r="H13" s="145">
        <f t="shared" si="1"/>
        <v>-185</v>
      </c>
      <c r="I13" s="138"/>
    </row>
    <row r="14" spans="1:9" ht="26.25" customHeight="1" x14ac:dyDescent="0.15">
      <c r="A14" s="196" t="s">
        <v>78</v>
      </c>
      <c r="B14" s="198"/>
      <c r="C14" s="57">
        <v>16231</v>
      </c>
      <c r="D14" s="60">
        <v>22</v>
      </c>
      <c r="E14" s="57">
        <v>16252</v>
      </c>
      <c r="F14" s="60">
        <f t="shared" si="0"/>
        <v>21</v>
      </c>
      <c r="G14" s="57">
        <v>16327</v>
      </c>
      <c r="H14" s="145">
        <f t="shared" si="1"/>
        <v>75</v>
      </c>
      <c r="I14" s="138"/>
    </row>
    <row r="15" spans="1:9" ht="26.25" customHeight="1" x14ac:dyDescent="0.15">
      <c r="A15" s="230" t="s">
        <v>79</v>
      </c>
      <c r="B15" s="231"/>
      <c r="C15" s="61">
        <v>9692</v>
      </c>
      <c r="D15" s="62"/>
      <c r="E15" s="61">
        <v>9705</v>
      </c>
      <c r="F15" s="62">
        <f t="shared" si="0"/>
        <v>13</v>
      </c>
      <c r="G15" s="61">
        <v>9611</v>
      </c>
      <c r="H15" s="62">
        <f t="shared" si="1"/>
        <v>-94</v>
      </c>
    </row>
    <row r="17" spans="1:9" ht="26.25" customHeight="1" x14ac:dyDescent="0.15">
      <c r="A17" s="126" t="s">
        <v>80</v>
      </c>
      <c r="B17" s="126"/>
      <c r="D17" s="136"/>
      <c r="F17" s="136"/>
      <c r="H17" s="136" t="s">
        <v>66</v>
      </c>
    </row>
    <row r="18" spans="1:9" ht="26.25" customHeight="1" x14ac:dyDescent="0.15">
      <c r="A18" s="112"/>
      <c r="B18" s="137" t="s">
        <v>67</v>
      </c>
      <c r="C18" s="196" t="s">
        <v>68</v>
      </c>
      <c r="D18" s="198"/>
      <c r="E18" s="196" t="s">
        <v>2</v>
      </c>
      <c r="F18" s="198"/>
      <c r="G18" s="196" t="s">
        <v>3</v>
      </c>
      <c r="H18" s="198"/>
      <c r="I18" s="138"/>
    </row>
    <row r="19" spans="1:9" ht="26.25" customHeight="1" x14ac:dyDescent="0.15">
      <c r="A19" s="139" t="s">
        <v>69</v>
      </c>
      <c r="B19" s="90"/>
      <c r="C19" s="140" t="s">
        <v>70</v>
      </c>
      <c r="D19" s="141" t="s">
        <v>71</v>
      </c>
      <c r="E19" s="140" t="s">
        <v>70</v>
      </c>
      <c r="F19" s="142" t="s">
        <v>71</v>
      </c>
      <c r="G19" s="140" t="s">
        <v>70</v>
      </c>
      <c r="H19" s="143" t="s">
        <v>71</v>
      </c>
      <c r="I19" s="138"/>
    </row>
    <row r="20" spans="1:9" ht="26.25" customHeight="1" x14ac:dyDescent="0.15">
      <c r="A20" s="225" t="s">
        <v>49</v>
      </c>
      <c r="B20" s="99" t="s">
        <v>81</v>
      </c>
      <c r="C20" s="63">
        <v>12990</v>
      </c>
      <c r="D20" s="60">
        <v>47</v>
      </c>
      <c r="E20" s="63">
        <v>13059</v>
      </c>
      <c r="F20" s="60">
        <f>E20-C20</f>
        <v>69</v>
      </c>
      <c r="G20" s="63">
        <v>13125</v>
      </c>
      <c r="H20" s="145">
        <f>G20-E20</f>
        <v>66</v>
      </c>
      <c r="I20" s="138"/>
    </row>
    <row r="21" spans="1:9" ht="26.25" customHeight="1" x14ac:dyDescent="0.15">
      <c r="A21" s="226"/>
      <c r="B21" s="99" t="s">
        <v>82</v>
      </c>
      <c r="C21" s="63">
        <v>12851</v>
      </c>
      <c r="D21" s="60">
        <v>55</v>
      </c>
      <c r="E21" s="63">
        <v>12877</v>
      </c>
      <c r="F21" s="60">
        <f>E21-C21</f>
        <v>26</v>
      </c>
      <c r="G21" s="63">
        <v>12971</v>
      </c>
      <c r="H21" s="145">
        <f>G21-E21</f>
        <v>94</v>
      </c>
      <c r="I21" s="138"/>
    </row>
    <row r="22" spans="1:9" ht="26.25" customHeight="1" x14ac:dyDescent="0.15">
      <c r="A22" s="227"/>
      <c r="B22" s="99" t="s">
        <v>83</v>
      </c>
      <c r="C22" s="63">
        <v>298</v>
      </c>
      <c r="D22" s="60">
        <v>27</v>
      </c>
      <c r="E22" s="63">
        <v>280</v>
      </c>
      <c r="F22" s="60">
        <f>E22-C22</f>
        <v>-18</v>
      </c>
      <c r="G22" s="63">
        <v>319</v>
      </c>
      <c r="H22" s="145">
        <f>G22-E22</f>
        <v>39</v>
      </c>
      <c r="I22" s="138"/>
    </row>
    <row r="23" spans="1:9" ht="26.25" customHeight="1" x14ac:dyDescent="0.15">
      <c r="A23" s="104" t="s">
        <v>84</v>
      </c>
      <c r="B23" s="104"/>
      <c r="C23" s="63">
        <v>15773</v>
      </c>
      <c r="D23" s="60">
        <v>2</v>
      </c>
      <c r="E23" s="63">
        <v>15776</v>
      </c>
      <c r="F23" s="60">
        <f>E23-C23</f>
        <v>3</v>
      </c>
      <c r="G23" s="63">
        <v>15835</v>
      </c>
      <c r="H23" s="145">
        <f>G23-E23</f>
        <v>59</v>
      </c>
      <c r="I23" s="138"/>
    </row>
    <row r="24" spans="1:9" ht="26.25" customHeight="1" x14ac:dyDescent="0.15">
      <c r="A24" s="144"/>
    </row>
    <row r="25" spans="1:9" ht="26.25" customHeight="1" x14ac:dyDescent="0.15">
      <c r="A25" s="126" t="s">
        <v>85</v>
      </c>
      <c r="B25" s="126"/>
      <c r="D25" s="136"/>
      <c r="F25" s="136"/>
      <c r="H25" s="136" t="s">
        <v>66</v>
      </c>
    </row>
    <row r="26" spans="1:9" ht="26.25" customHeight="1" x14ac:dyDescent="0.15">
      <c r="A26" s="112"/>
      <c r="B26" s="137" t="s">
        <v>67</v>
      </c>
      <c r="C26" s="196" t="s">
        <v>68</v>
      </c>
      <c r="D26" s="198"/>
      <c r="E26" s="196" t="s">
        <v>2</v>
      </c>
      <c r="F26" s="198"/>
      <c r="G26" s="196" t="s">
        <v>3</v>
      </c>
      <c r="H26" s="198"/>
      <c r="I26" s="138"/>
    </row>
    <row r="27" spans="1:9" ht="26.25" customHeight="1" x14ac:dyDescent="0.15">
      <c r="A27" s="139" t="s">
        <v>69</v>
      </c>
      <c r="B27" s="90"/>
      <c r="C27" s="140" t="s">
        <v>70</v>
      </c>
      <c r="D27" s="141" t="s">
        <v>71</v>
      </c>
      <c r="E27" s="140" t="s">
        <v>70</v>
      </c>
      <c r="F27" s="142" t="s">
        <v>71</v>
      </c>
      <c r="G27" s="140" t="s">
        <v>70</v>
      </c>
      <c r="H27" s="143" t="s">
        <v>71</v>
      </c>
      <c r="I27" s="138"/>
    </row>
    <row r="28" spans="1:9" ht="26.25" customHeight="1" x14ac:dyDescent="0.15">
      <c r="A28" s="228" t="s">
        <v>32</v>
      </c>
      <c r="B28" s="97" t="s">
        <v>81</v>
      </c>
      <c r="C28" s="57">
        <v>11686</v>
      </c>
      <c r="D28" s="60">
        <v>41</v>
      </c>
      <c r="E28" s="57">
        <v>11764</v>
      </c>
      <c r="F28" s="60">
        <f>E28-C28</f>
        <v>78</v>
      </c>
      <c r="G28" s="57">
        <v>11822</v>
      </c>
      <c r="H28" s="145">
        <f>G28-E28</f>
        <v>58</v>
      </c>
      <c r="I28" s="138"/>
    </row>
    <row r="29" spans="1:9" ht="26.25" customHeight="1" x14ac:dyDescent="0.15">
      <c r="A29" s="227"/>
      <c r="B29" s="99" t="s">
        <v>82</v>
      </c>
      <c r="C29" s="57">
        <v>11547</v>
      </c>
      <c r="D29" s="60">
        <v>50</v>
      </c>
      <c r="E29" s="57">
        <v>11577</v>
      </c>
      <c r="F29" s="60">
        <f>E29-C29</f>
        <v>30</v>
      </c>
      <c r="G29" s="57">
        <v>11669</v>
      </c>
      <c r="H29" s="145">
        <f>G29-E29</f>
        <v>92</v>
      </c>
      <c r="I29" s="138"/>
    </row>
    <row r="30" spans="1:9" ht="26.25" customHeight="1" x14ac:dyDescent="0.15">
      <c r="A30" s="104" t="s">
        <v>84</v>
      </c>
      <c r="B30" s="92"/>
      <c r="C30" s="57">
        <v>13883</v>
      </c>
      <c r="D30" s="60">
        <v>-10</v>
      </c>
      <c r="E30" s="57">
        <v>13904</v>
      </c>
      <c r="F30" s="60">
        <f>E30-C30</f>
        <v>21</v>
      </c>
      <c r="G30" s="57">
        <v>13945</v>
      </c>
      <c r="H30" s="145">
        <f>G30-E30</f>
        <v>41</v>
      </c>
      <c r="I30" s="138"/>
    </row>
  </sheetData>
  <mergeCells count="18">
    <mergeCell ref="A9:A10"/>
    <mergeCell ref="C3:D3"/>
    <mergeCell ref="E3:F3"/>
    <mergeCell ref="G3:H3"/>
    <mergeCell ref="A5:A6"/>
    <mergeCell ref="A7:A8"/>
    <mergeCell ref="A28:A29"/>
    <mergeCell ref="A11:A12"/>
    <mergeCell ref="A13:B13"/>
    <mergeCell ref="A14:B14"/>
    <mergeCell ref="A15:B15"/>
    <mergeCell ref="G18:H18"/>
    <mergeCell ref="A20:A22"/>
    <mergeCell ref="C26:D26"/>
    <mergeCell ref="E26:F26"/>
    <mergeCell ref="G26:H26"/>
    <mergeCell ref="C18:D18"/>
    <mergeCell ref="E18:F1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D76C5-F7B7-4A2B-8D9A-7109B55D3517}">
  <sheetPr>
    <pageSetUpPr fitToPage="1"/>
  </sheetPr>
  <dimension ref="A1:M15"/>
  <sheetViews>
    <sheetView zoomScaleNormal="100" zoomScaleSheetLayoutView="100" workbookViewId="0">
      <selection activeCell="I24" sqref="I24"/>
    </sheetView>
  </sheetViews>
  <sheetFormatPr defaultColWidth="8.875" defaultRowHeight="30" customHeight="1" x14ac:dyDescent="0.15"/>
  <cols>
    <col min="1" max="1" width="3.25" style="2" customWidth="1"/>
    <col min="2" max="2" width="12.25" style="2" customWidth="1"/>
    <col min="3" max="3" width="12.75" style="2" bestFit="1" customWidth="1"/>
    <col min="4" max="4" width="8.875" style="2" customWidth="1"/>
    <col min="5" max="5" width="12.75" style="2" bestFit="1" customWidth="1"/>
    <col min="6" max="6" width="11.375" style="2" customWidth="1"/>
    <col min="7" max="7" width="13.375" style="2" customWidth="1"/>
    <col min="8" max="8" width="14.625" style="2" bestFit="1" customWidth="1"/>
    <col min="9" max="9" width="13.375" style="2" customWidth="1"/>
    <col min="10" max="16384" width="8.875" style="2"/>
  </cols>
  <sheetData>
    <row r="1" spans="1:13" ht="30" customHeight="1" x14ac:dyDescent="0.15">
      <c r="A1" s="1" t="s">
        <v>197</v>
      </c>
    </row>
    <row r="2" spans="1:13" ht="30" customHeight="1" x14ac:dyDescent="0.15">
      <c r="D2" s="35"/>
      <c r="F2" s="37"/>
      <c r="I2" s="37" t="s">
        <v>0</v>
      </c>
      <c r="L2" s="35"/>
      <c r="M2" s="35"/>
    </row>
    <row r="3" spans="1:13" ht="30" customHeight="1" x14ac:dyDescent="0.15">
      <c r="A3" s="233" t="s">
        <v>86</v>
      </c>
      <c r="B3" s="234"/>
      <c r="C3" s="237" t="s">
        <v>46</v>
      </c>
      <c r="D3" s="238"/>
      <c r="E3" s="237" t="s">
        <v>2</v>
      </c>
      <c r="F3" s="238"/>
      <c r="G3" s="237" t="s">
        <v>3</v>
      </c>
      <c r="H3" s="238"/>
      <c r="I3" s="239"/>
    </row>
    <row r="4" spans="1:13" ht="30" customHeight="1" x14ac:dyDescent="0.15">
      <c r="A4" s="235"/>
      <c r="B4" s="236"/>
      <c r="C4" s="38" t="s">
        <v>87</v>
      </c>
      <c r="D4" s="39" t="s">
        <v>88</v>
      </c>
      <c r="E4" s="38" t="s">
        <v>87</v>
      </c>
      <c r="F4" s="40" t="s">
        <v>89</v>
      </c>
      <c r="G4" s="38" t="s">
        <v>87</v>
      </c>
      <c r="H4" s="40" t="s">
        <v>90</v>
      </c>
      <c r="I4" s="53" t="s">
        <v>88</v>
      </c>
    </row>
    <row r="5" spans="1:13" ht="35.25" customHeight="1" x14ac:dyDescent="0.15">
      <c r="A5" s="5" t="s">
        <v>91</v>
      </c>
      <c r="B5" s="5"/>
      <c r="C5" s="6">
        <v>49080120</v>
      </c>
      <c r="D5" s="146">
        <v>1.7</v>
      </c>
      <c r="E5" s="6">
        <v>49319966</v>
      </c>
      <c r="F5" s="147">
        <v>0.5</v>
      </c>
      <c r="G5" s="57">
        <v>50593995</v>
      </c>
      <c r="H5" s="148">
        <f>G5-E5</f>
        <v>1274029</v>
      </c>
      <c r="I5" s="149">
        <f>(G5/E5*100)-100</f>
        <v>2.5831911562956122</v>
      </c>
    </row>
    <row r="6" spans="1:13" ht="35.25" customHeight="1" x14ac:dyDescent="0.15">
      <c r="A6" s="36" t="s">
        <v>92</v>
      </c>
      <c r="B6" s="7"/>
      <c r="C6" s="6">
        <v>3613763</v>
      </c>
      <c r="D6" s="146">
        <v>6.3</v>
      </c>
      <c r="E6" s="6">
        <v>3822458</v>
      </c>
      <c r="F6" s="147">
        <v>5.8</v>
      </c>
      <c r="G6" s="57">
        <v>4358266</v>
      </c>
      <c r="H6" s="148">
        <f>G6-E6</f>
        <v>535808</v>
      </c>
      <c r="I6" s="149">
        <f>(G6/E6*100)-100</f>
        <v>14.01736788213239</v>
      </c>
    </row>
    <row r="7" spans="1:13" ht="35.25" customHeight="1" x14ac:dyDescent="0.15">
      <c r="A7" s="36" t="s">
        <v>93</v>
      </c>
      <c r="B7" s="7"/>
      <c r="C7" s="6">
        <v>7797776</v>
      </c>
      <c r="D7" s="146">
        <v>-12.6</v>
      </c>
      <c r="E7" s="6">
        <v>8271637</v>
      </c>
      <c r="F7" s="150">
        <v>6.1</v>
      </c>
      <c r="G7" s="57">
        <v>8396884</v>
      </c>
      <c r="H7" s="151">
        <f>G7-E7</f>
        <v>125247</v>
      </c>
      <c r="I7" s="152">
        <f>(G7/E7*100)-100</f>
        <v>1.5141742801334317</v>
      </c>
    </row>
    <row r="8" spans="1:13" ht="35.25" customHeight="1" x14ac:dyDescent="0.15">
      <c r="A8" s="240" t="s">
        <v>94</v>
      </c>
      <c r="B8" s="240"/>
      <c r="C8" s="6">
        <f>SUM(C5:C7)</f>
        <v>60491659</v>
      </c>
      <c r="D8" s="146">
        <v>-1.2</v>
      </c>
      <c r="E8" s="6">
        <f>SUM(E5:E7)</f>
        <v>61414061</v>
      </c>
      <c r="F8" s="147">
        <v>1.5</v>
      </c>
      <c r="G8" s="6">
        <f>SUM(G5:G7)</f>
        <v>63349145</v>
      </c>
      <c r="H8" s="148">
        <f>G8-E8</f>
        <v>1935084</v>
      </c>
      <c r="I8" s="149">
        <f>(G8/E8*100)-100</f>
        <v>3.1508810335795943</v>
      </c>
    </row>
    <row r="9" spans="1:13" ht="18" customHeight="1" x14ac:dyDescent="0.15">
      <c r="A9" s="4"/>
      <c r="B9" s="4"/>
      <c r="C9" s="153"/>
      <c r="D9" s="154"/>
      <c r="E9" s="153"/>
      <c r="F9" s="153"/>
    </row>
    <row r="10" spans="1:13" ht="21.75" customHeight="1" x14ac:dyDescent="0.15">
      <c r="A10" s="4"/>
      <c r="B10" s="2" t="s">
        <v>95</v>
      </c>
    </row>
    <row r="11" spans="1:13" ht="21.75" customHeight="1" x14ac:dyDescent="0.15">
      <c r="A11" s="4"/>
      <c r="B11" s="2" t="s">
        <v>96</v>
      </c>
    </row>
    <row r="12" spans="1:13" ht="21.75" customHeight="1" x14ac:dyDescent="0.15"/>
    <row r="15" spans="1:13" ht="35.25" customHeight="1" x14ac:dyDescent="0.15"/>
  </sheetData>
  <mergeCells count="5">
    <mergeCell ref="A3:B4"/>
    <mergeCell ref="C3:D3"/>
    <mergeCell ref="E3:F3"/>
    <mergeCell ref="G3:I3"/>
    <mergeCell ref="A8:B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26208-8C10-42FE-8727-CFA9BBF0E7A6}">
  <sheetPr>
    <pageSetUpPr fitToPage="1"/>
  </sheetPr>
  <dimension ref="A1:E26"/>
  <sheetViews>
    <sheetView zoomScaleNormal="100" workbookViewId="0">
      <selection activeCell="I24" sqref="I24"/>
    </sheetView>
  </sheetViews>
  <sheetFormatPr defaultColWidth="8.875" defaultRowHeight="25.9" customHeight="1" x14ac:dyDescent="0.15"/>
  <cols>
    <col min="1" max="2" width="10.5" style="2" customWidth="1"/>
    <col min="3" max="3" width="19" style="2" customWidth="1"/>
    <col min="4" max="5" width="19.375" style="3" bestFit="1" customWidth="1"/>
    <col min="6" max="16384" width="8.875" style="2"/>
  </cols>
  <sheetData>
    <row r="1" spans="1:5" ht="25.9" customHeight="1" x14ac:dyDescent="0.15">
      <c r="A1" s="1" t="s">
        <v>198</v>
      </c>
    </row>
    <row r="2" spans="1:5" ht="25.9" customHeight="1" x14ac:dyDescent="0.15">
      <c r="A2" s="1"/>
    </row>
    <row r="3" spans="1:5" ht="25.9" customHeight="1" x14ac:dyDescent="0.15">
      <c r="A3" s="17" t="s">
        <v>97</v>
      </c>
      <c r="C3" s="41"/>
      <c r="D3" s="42"/>
      <c r="E3" s="42" t="s">
        <v>98</v>
      </c>
    </row>
    <row r="4" spans="1:5" ht="25.9" customHeight="1" x14ac:dyDescent="0.15">
      <c r="A4" s="242" t="s">
        <v>99</v>
      </c>
      <c r="B4" s="242"/>
      <c r="C4" s="25" t="s">
        <v>46</v>
      </c>
      <c r="D4" s="25" t="s">
        <v>47</v>
      </c>
      <c r="E4" s="25" t="s">
        <v>3</v>
      </c>
    </row>
    <row r="5" spans="1:5" ht="25.9" customHeight="1" x14ac:dyDescent="0.15">
      <c r="A5" s="44">
        <v>5</v>
      </c>
      <c r="B5" s="45" t="s">
        <v>100</v>
      </c>
      <c r="C5" s="46">
        <v>918</v>
      </c>
      <c r="D5" s="47">
        <v>958</v>
      </c>
      <c r="E5" s="64">
        <v>963</v>
      </c>
    </row>
    <row r="6" spans="1:5" ht="25.9" customHeight="1" x14ac:dyDescent="0.15">
      <c r="A6" s="44">
        <v>12</v>
      </c>
      <c r="B6" s="45" t="s">
        <v>100</v>
      </c>
      <c r="C6" s="46">
        <v>2</v>
      </c>
      <c r="D6" s="47">
        <v>3</v>
      </c>
      <c r="E6" s="64">
        <v>2</v>
      </c>
    </row>
    <row r="7" spans="1:5" ht="25.9" customHeight="1" x14ac:dyDescent="0.15">
      <c r="A7" s="44">
        <v>13</v>
      </c>
      <c r="B7" s="45" t="s">
        <v>100</v>
      </c>
      <c r="C7" s="46">
        <v>78</v>
      </c>
      <c r="D7" s="47">
        <v>72</v>
      </c>
      <c r="E7" s="64">
        <v>76</v>
      </c>
    </row>
    <row r="8" spans="1:5" ht="25.9" customHeight="1" x14ac:dyDescent="0.15">
      <c r="A8" s="44">
        <v>15</v>
      </c>
      <c r="B8" s="45" t="s">
        <v>100</v>
      </c>
      <c r="C8" s="46">
        <v>6</v>
      </c>
      <c r="D8" s="47">
        <v>5</v>
      </c>
      <c r="E8" s="64">
        <v>5</v>
      </c>
    </row>
    <row r="9" spans="1:5" ht="25.9" customHeight="1" x14ac:dyDescent="0.15">
      <c r="A9" s="44">
        <v>16</v>
      </c>
      <c r="B9" s="45" t="s">
        <v>100</v>
      </c>
      <c r="C9" s="46">
        <v>29</v>
      </c>
      <c r="D9" s="47">
        <v>27</v>
      </c>
      <c r="E9" s="64">
        <v>25</v>
      </c>
    </row>
    <row r="10" spans="1:5" ht="25.9" customHeight="1" x14ac:dyDescent="0.15">
      <c r="A10" s="44">
        <v>40</v>
      </c>
      <c r="B10" s="45" t="s">
        <v>100</v>
      </c>
      <c r="C10" s="46">
        <v>4</v>
      </c>
      <c r="D10" s="47">
        <v>4</v>
      </c>
      <c r="E10" s="64">
        <v>4</v>
      </c>
    </row>
    <row r="11" spans="1:5" ht="25.9" customHeight="1" x14ac:dyDescent="0.15">
      <c r="A11" s="44">
        <v>41</v>
      </c>
      <c r="B11" s="45" t="s">
        <v>100</v>
      </c>
      <c r="C11" s="46">
        <v>35</v>
      </c>
      <c r="D11" s="47">
        <v>26</v>
      </c>
      <c r="E11" s="64">
        <v>29</v>
      </c>
    </row>
    <row r="12" spans="1:5" ht="25.9" customHeight="1" x14ac:dyDescent="0.15">
      <c r="A12" s="44">
        <v>175</v>
      </c>
      <c r="B12" s="45" t="s">
        <v>100</v>
      </c>
      <c r="C12" s="46">
        <v>0</v>
      </c>
      <c r="D12" s="47">
        <v>0</v>
      </c>
      <c r="E12" s="64">
        <v>0</v>
      </c>
    </row>
    <row r="13" spans="1:5" ht="25.9" customHeight="1" x14ac:dyDescent="0.15">
      <c r="A13" s="44">
        <v>300</v>
      </c>
      <c r="B13" s="45" t="s">
        <v>100</v>
      </c>
      <c r="C13" s="46">
        <v>2</v>
      </c>
      <c r="D13" s="47">
        <v>2</v>
      </c>
      <c r="E13" s="64">
        <v>2</v>
      </c>
    </row>
    <row r="14" spans="1:5" ht="25.9" customHeight="1" x14ac:dyDescent="0.15">
      <c r="A14" s="237" t="s">
        <v>101</v>
      </c>
      <c r="B14" s="239"/>
      <c r="C14" s="155">
        <f>SUM(C5:C13)</f>
        <v>1074</v>
      </c>
      <c r="D14" s="156">
        <f>SUM(D5:D13)</f>
        <v>1097</v>
      </c>
      <c r="E14" s="156">
        <f>SUM(E5:E13)</f>
        <v>1106</v>
      </c>
    </row>
    <row r="16" spans="1:5" ht="25.9" customHeight="1" x14ac:dyDescent="0.15">
      <c r="A16" s="17" t="s">
        <v>102</v>
      </c>
      <c r="C16" s="41"/>
      <c r="D16" s="42"/>
      <c r="E16" s="42" t="s">
        <v>98</v>
      </c>
    </row>
    <row r="17" spans="1:5" ht="25.9" customHeight="1" x14ac:dyDescent="0.15">
      <c r="A17" s="242" t="s">
        <v>99</v>
      </c>
      <c r="B17" s="242"/>
      <c r="C17" s="25" t="s">
        <v>46</v>
      </c>
      <c r="D17" s="25" t="s">
        <v>47</v>
      </c>
      <c r="E17" s="25" t="s">
        <v>3</v>
      </c>
    </row>
    <row r="18" spans="1:5" ht="25.9" customHeight="1" x14ac:dyDescent="0.15">
      <c r="A18" s="243" t="s">
        <v>103</v>
      </c>
      <c r="B18" s="244"/>
      <c r="C18" s="46">
        <v>218</v>
      </c>
      <c r="D18" s="47">
        <v>239</v>
      </c>
      <c r="E18" s="64">
        <v>249</v>
      </c>
    </row>
    <row r="20" spans="1:5" ht="25.9" customHeight="1" x14ac:dyDescent="0.15">
      <c r="A20" s="17" t="s">
        <v>104</v>
      </c>
      <c r="C20" s="41"/>
      <c r="D20" s="42"/>
      <c r="E20" s="42" t="s">
        <v>105</v>
      </c>
    </row>
    <row r="21" spans="1:5" ht="25.9" customHeight="1" x14ac:dyDescent="0.15">
      <c r="A21" s="242" t="s">
        <v>99</v>
      </c>
      <c r="B21" s="242"/>
      <c r="C21" s="25" t="s">
        <v>46</v>
      </c>
      <c r="D21" s="25" t="s">
        <v>47</v>
      </c>
      <c r="E21" s="25" t="s">
        <v>3</v>
      </c>
    </row>
    <row r="22" spans="1:5" ht="30" customHeight="1" x14ac:dyDescent="0.15">
      <c r="A22" s="241" t="s">
        <v>73</v>
      </c>
      <c r="B22" s="48" t="s">
        <v>106</v>
      </c>
      <c r="C22" s="49">
        <v>74625</v>
      </c>
      <c r="D22" s="50">
        <v>76176</v>
      </c>
      <c r="E22" s="65">
        <v>83024</v>
      </c>
    </row>
    <row r="23" spans="1:5" ht="27" customHeight="1" x14ac:dyDescent="0.15">
      <c r="A23" s="241"/>
      <c r="B23" s="48" t="s">
        <v>107</v>
      </c>
      <c r="C23" s="49">
        <v>1074</v>
      </c>
      <c r="D23" s="50">
        <v>1097</v>
      </c>
      <c r="E23" s="65">
        <f>E14</f>
        <v>1106</v>
      </c>
    </row>
    <row r="24" spans="1:5" ht="30" customHeight="1" x14ac:dyDescent="0.15">
      <c r="A24" s="241" t="s">
        <v>108</v>
      </c>
      <c r="B24" s="48" t="s">
        <v>106</v>
      </c>
      <c r="C24" s="49">
        <v>86188</v>
      </c>
      <c r="D24" s="50">
        <v>44728</v>
      </c>
      <c r="E24" s="65">
        <v>62274</v>
      </c>
    </row>
    <row r="25" spans="1:5" ht="27" customHeight="1" x14ac:dyDescent="0.15">
      <c r="A25" s="241"/>
      <c r="B25" s="48" t="s">
        <v>107</v>
      </c>
      <c r="C25" s="49">
        <v>218</v>
      </c>
      <c r="D25" s="50">
        <v>239</v>
      </c>
      <c r="E25" s="65">
        <f>E18</f>
        <v>249</v>
      </c>
    </row>
    <row r="26" spans="1:5" ht="25.9" customHeight="1" x14ac:dyDescent="0.15">
      <c r="A26" s="51" t="s">
        <v>109</v>
      </c>
    </row>
  </sheetData>
  <mergeCells count="7">
    <mergeCell ref="A24:A25"/>
    <mergeCell ref="A4:B4"/>
    <mergeCell ref="A14:B14"/>
    <mergeCell ref="A17:B17"/>
    <mergeCell ref="A18:B18"/>
    <mergeCell ref="A21:B21"/>
    <mergeCell ref="A22:A2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8F331-9945-4BC7-B4E9-329108843550}">
  <sheetPr>
    <pageSetUpPr fitToPage="1"/>
  </sheetPr>
  <dimension ref="A1:F30"/>
  <sheetViews>
    <sheetView zoomScaleNormal="100" zoomScaleSheetLayoutView="100" workbookViewId="0">
      <selection activeCell="A2" sqref="A2"/>
    </sheetView>
  </sheetViews>
  <sheetFormatPr defaultColWidth="8.875" defaultRowHeight="25.15" customHeight="1" x14ac:dyDescent="0.15"/>
  <cols>
    <col min="1" max="1" width="5.375" style="86" customWidth="1"/>
    <col min="2" max="6" width="14.875" style="86" customWidth="1"/>
    <col min="7" max="8" width="8.875" style="86" customWidth="1"/>
    <col min="9" max="9" width="16" style="86" bestFit="1" customWidth="1"/>
    <col min="10" max="10" width="16" style="86" customWidth="1"/>
    <col min="11" max="16384" width="8.875" style="86"/>
  </cols>
  <sheetData>
    <row r="1" spans="1:6" ht="33" customHeight="1" x14ac:dyDescent="0.15">
      <c r="A1" s="85" t="s">
        <v>201</v>
      </c>
    </row>
    <row r="2" spans="1:6" ht="21.75" customHeight="1" x14ac:dyDescent="0.15">
      <c r="A2" s="85"/>
    </row>
    <row r="3" spans="1:6" ht="25.15" customHeight="1" x14ac:dyDescent="0.15">
      <c r="B3" s="126" t="s">
        <v>167</v>
      </c>
      <c r="F3" s="136" t="s">
        <v>168</v>
      </c>
    </row>
    <row r="4" spans="1:6" ht="27" customHeight="1" x14ac:dyDescent="0.15">
      <c r="A4" s="157" t="s">
        <v>169</v>
      </c>
      <c r="B4" s="157" t="s">
        <v>67</v>
      </c>
      <c r="C4" s="157" t="s">
        <v>170</v>
      </c>
      <c r="D4" s="157" t="s">
        <v>171</v>
      </c>
      <c r="E4" s="157" t="s">
        <v>122</v>
      </c>
      <c r="F4" s="157" t="s">
        <v>172</v>
      </c>
    </row>
    <row r="5" spans="1:6" ht="27" customHeight="1" x14ac:dyDescent="0.15">
      <c r="A5" s="199" t="s">
        <v>173</v>
      </c>
      <c r="B5" s="158" t="s">
        <v>3</v>
      </c>
      <c r="C5" s="159">
        <v>115</v>
      </c>
      <c r="D5" s="159">
        <v>0</v>
      </c>
      <c r="E5" s="159">
        <f t="shared" ref="E5:E14" si="0">SUM(C5:D5)</f>
        <v>115</v>
      </c>
      <c r="F5" s="159">
        <v>79</v>
      </c>
    </row>
    <row r="6" spans="1:6" ht="27" customHeight="1" x14ac:dyDescent="0.15">
      <c r="A6" s="200"/>
      <c r="B6" s="158" t="s">
        <v>2</v>
      </c>
      <c r="C6" s="159">
        <v>103</v>
      </c>
      <c r="D6" s="159">
        <v>1</v>
      </c>
      <c r="E6" s="159">
        <f t="shared" si="0"/>
        <v>104</v>
      </c>
      <c r="F6" s="159">
        <v>118</v>
      </c>
    </row>
    <row r="7" spans="1:6" ht="27" customHeight="1" x14ac:dyDescent="0.15">
      <c r="A7" s="200"/>
      <c r="B7" s="158" t="s">
        <v>68</v>
      </c>
      <c r="C7" s="159">
        <v>135</v>
      </c>
      <c r="D7" s="159">
        <v>1</v>
      </c>
      <c r="E7" s="159">
        <f t="shared" si="0"/>
        <v>136</v>
      </c>
      <c r="F7" s="159">
        <v>84</v>
      </c>
    </row>
    <row r="8" spans="1:6" ht="27" customHeight="1" x14ac:dyDescent="0.15">
      <c r="A8" s="200"/>
      <c r="B8" s="158" t="s">
        <v>174</v>
      </c>
      <c r="C8" s="159">
        <v>130</v>
      </c>
      <c r="D8" s="159">
        <v>0</v>
      </c>
      <c r="E8" s="159">
        <f t="shared" si="0"/>
        <v>130</v>
      </c>
      <c r="F8" s="159">
        <v>87</v>
      </c>
    </row>
    <row r="9" spans="1:6" ht="27" customHeight="1" x14ac:dyDescent="0.15">
      <c r="A9" s="201"/>
      <c r="B9" s="158" t="s">
        <v>44</v>
      </c>
      <c r="C9" s="159">
        <v>169</v>
      </c>
      <c r="D9" s="159">
        <v>5</v>
      </c>
      <c r="E9" s="159">
        <f t="shared" si="0"/>
        <v>174</v>
      </c>
      <c r="F9" s="159">
        <v>82</v>
      </c>
    </row>
    <row r="10" spans="1:6" ht="25.15" customHeight="1" x14ac:dyDescent="0.15">
      <c r="A10" s="199" t="s">
        <v>175</v>
      </c>
      <c r="B10" s="158" t="s">
        <v>3</v>
      </c>
      <c r="C10" s="159">
        <v>16</v>
      </c>
      <c r="D10" s="159">
        <v>0</v>
      </c>
      <c r="E10" s="159">
        <f t="shared" si="0"/>
        <v>16</v>
      </c>
      <c r="F10" s="159">
        <v>13</v>
      </c>
    </row>
    <row r="11" spans="1:6" ht="25.15" customHeight="1" x14ac:dyDescent="0.15">
      <c r="A11" s="200"/>
      <c r="B11" s="158" t="s">
        <v>2</v>
      </c>
      <c r="C11" s="159">
        <v>15</v>
      </c>
      <c r="D11" s="159">
        <v>0</v>
      </c>
      <c r="E11" s="159">
        <f t="shared" si="0"/>
        <v>15</v>
      </c>
      <c r="F11" s="159">
        <v>3</v>
      </c>
    </row>
    <row r="12" spans="1:6" ht="25.15" customHeight="1" x14ac:dyDescent="0.15">
      <c r="A12" s="200"/>
      <c r="B12" s="158" t="s">
        <v>68</v>
      </c>
      <c r="C12" s="159">
        <v>17</v>
      </c>
      <c r="D12" s="159">
        <v>0</v>
      </c>
      <c r="E12" s="159">
        <f t="shared" si="0"/>
        <v>17</v>
      </c>
      <c r="F12" s="159">
        <v>17</v>
      </c>
    </row>
    <row r="13" spans="1:6" ht="25.15" customHeight="1" x14ac:dyDescent="0.15">
      <c r="A13" s="200"/>
      <c r="B13" s="158" t="s">
        <v>174</v>
      </c>
      <c r="C13" s="159">
        <v>11</v>
      </c>
      <c r="D13" s="159">
        <v>0</v>
      </c>
      <c r="E13" s="159">
        <f t="shared" si="0"/>
        <v>11</v>
      </c>
      <c r="F13" s="159">
        <v>6</v>
      </c>
    </row>
    <row r="14" spans="1:6" ht="25.15" customHeight="1" x14ac:dyDescent="0.15">
      <c r="A14" s="201"/>
      <c r="B14" s="158" t="s">
        <v>44</v>
      </c>
      <c r="C14" s="159">
        <v>21</v>
      </c>
      <c r="D14" s="159">
        <v>3</v>
      </c>
      <c r="E14" s="159">
        <f t="shared" si="0"/>
        <v>24</v>
      </c>
      <c r="F14" s="159">
        <v>12</v>
      </c>
    </row>
    <row r="15" spans="1:6" ht="25.15" customHeight="1" x14ac:dyDescent="0.15">
      <c r="A15" s="199" t="s">
        <v>176</v>
      </c>
      <c r="B15" s="158" t="s">
        <v>3</v>
      </c>
      <c r="C15" s="159">
        <f>C5+C10</f>
        <v>131</v>
      </c>
      <c r="D15" s="159">
        <f>D5+D10</f>
        <v>0</v>
      </c>
      <c r="E15" s="159">
        <f>E5+E10</f>
        <v>131</v>
      </c>
      <c r="F15" s="159">
        <f>F5+F10</f>
        <v>92</v>
      </c>
    </row>
    <row r="16" spans="1:6" ht="25.15" customHeight="1" x14ac:dyDescent="0.15">
      <c r="A16" s="200"/>
      <c r="B16" s="158" t="s">
        <v>2</v>
      </c>
      <c r="C16" s="159">
        <f>C6+C11</f>
        <v>118</v>
      </c>
      <c r="D16" s="159">
        <f t="shared" ref="D16:F19" si="1">D6+D11</f>
        <v>1</v>
      </c>
      <c r="E16" s="159">
        <f t="shared" si="1"/>
        <v>119</v>
      </c>
      <c r="F16" s="159">
        <f t="shared" si="1"/>
        <v>121</v>
      </c>
    </row>
    <row r="17" spans="1:6" ht="25.15" customHeight="1" x14ac:dyDescent="0.15">
      <c r="A17" s="200"/>
      <c r="B17" s="158" t="s">
        <v>68</v>
      </c>
      <c r="C17" s="159">
        <f>C7+C12</f>
        <v>152</v>
      </c>
      <c r="D17" s="159">
        <f t="shared" si="1"/>
        <v>1</v>
      </c>
      <c r="E17" s="159">
        <f t="shared" si="1"/>
        <v>153</v>
      </c>
      <c r="F17" s="159">
        <f t="shared" si="1"/>
        <v>101</v>
      </c>
    </row>
    <row r="18" spans="1:6" ht="25.15" customHeight="1" x14ac:dyDescent="0.15">
      <c r="A18" s="200"/>
      <c r="B18" s="158" t="s">
        <v>174</v>
      </c>
      <c r="C18" s="159">
        <f>C8+C13</f>
        <v>141</v>
      </c>
      <c r="D18" s="159">
        <f t="shared" si="1"/>
        <v>0</v>
      </c>
      <c r="E18" s="159">
        <f t="shared" si="1"/>
        <v>141</v>
      </c>
      <c r="F18" s="159">
        <f t="shared" si="1"/>
        <v>93</v>
      </c>
    </row>
    <row r="19" spans="1:6" ht="25.15" customHeight="1" x14ac:dyDescent="0.15">
      <c r="A19" s="201"/>
      <c r="B19" s="158" t="s">
        <v>44</v>
      </c>
      <c r="C19" s="159">
        <f>C9+C14</f>
        <v>190</v>
      </c>
      <c r="D19" s="159">
        <f t="shared" si="1"/>
        <v>8</v>
      </c>
      <c r="E19" s="159">
        <f t="shared" si="1"/>
        <v>198</v>
      </c>
      <c r="F19" s="159">
        <f t="shared" si="1"/>
        <v>94</v>
      </c>
    </row>
    <row r="20" spans="1:6" ht="25.15" customHeight="1" x14ac:dyDescent="0.15">
      <c r="A20" s="136" t="s">
        <v>177</v>
      </c>
      <c r="B20" s="160" t="s">
        <v>178</v>
      </c>
      <c r="C20" s="163"/>
      <c r="D20" s="163"/>
      <c r="E20" s="163"/>
      <c r="F20" s="163"/>
    </row>
    <row r="21" spans="1:6" ht="25.15" customHeight="1" x14ac:dyDescent="0.15">
      <c r="A21" s="136"/>
      <c r="B21" s="160"/>
      <c r="C21" s="163"/>
      <c r="D21" s="163"/>
      <c r="E21" s="163"/>
      <c r="F21" s="163"/>
    </row>
    <row r="23" spans="1:6" ht="25.15" customHeight="1" x14ac:dyDescent="0.15">
      <c r="B23" s="126" t="s">
        <v>179</v>
      </c>
    </row>
    <row r="24" spans="1:6" ht="25.15" customHeight="1" x14ac:dyDescent="0.15">
      <c r="B24" s="85"/>
      <c r="D24" s="136"/>
      <c r="E24" s="136"/>
      <c r="F24" s="136" t="s">
        <v>180</v>
      </c>
    </row>
    <row r="25" spans="1:6" ht="25.15" customHeight="1" x14ac:dyDescent="0.15">
      <c r="B25" s="161">
        <v>43101</v>
      </c>
      <c r="C25" s="161">
        <v>43466</v>
      </c>
      <c r="D25" s="161">
        <v>43831</v>
      </c>
      <c r="E25" s="161">
        <v>44197</v>
      </c>
      <c r="F25" s="161">
        <v>44562</v>
      </c>
    </row>
    <row r="26" spans="1:6" ht="25.15" customHeight="1" x14ac:dyDescent="0.15">
      <c r="B26" s="61">
        <v>3331</v>
      </c>
      <c r="C26" s="61">
        <v>3341</v>
      </c>
      <c r="D26" s="61">
        <v>3352</v>
      </c>
      <c r="E26" s="61">
        <v>3356</v>
      </c>
      <c r="F26" s="61">
        <v>3373</v>
      </c>
    </row>
    <row r="30" spans="1:6" ht="25.15" customHeight="1" x14ac:dyDescent="0.15">
      <c r="F30" s="162"/>
    </row>
  </sheetData>
  <mergeCells count="3">
    <mergeCell ref="A5:A9"/>
    <mergeCell ref="A10:A14"/>
    <mergeCell ref="A15:A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05233-C416-47CB-B785-73D5F7895CAE}">
  <sheetPr>
    <pageSetUpPr fitToPage="1"/>
  </sheetPr>
  <dimension ref="A1:L50"/>
  <sheetViews>
    <sheetView zoomScaleNormal="100" zoomScalePageLayoutView="84" workbookViewId="0">
      <selection activeCell="I24" sqref="I24"/>
    </sheetView>
  </sheetViews>
  <sheetFormatPr defaultColWidth="8.875" defaultRowHeight="33" customHeight="1" x14ac:dyDescent="0.15"/>
  <cols>
    <col min="1" max="1" width="3.75" style="86" customWidth="1"/>
    <col min="2" max="2" width="15.75" style="86" customWidth="1"/>
    <col min="3" max="3" width="7.625" style="86" bestFit="1" customWidth="1"/>
    <col min="4" max="4" width="7.5" style="86" customWidth="1"/>
    <col min="5" max="5" width="12.75" style="86" bestFit="1" customWidth="1"/>
    <col min="6" max="6" width="7.5" style="86" bestFit="1" customWidth="1"/>
    <col min="7" max="7" width="12.75" style="86" bestFit="1" customWidth="1"/>
    <col min="8" max="8" width="9.125" style="86" bestFit="1" customWidth="1"/>
    <col min="9" max="9" width="12.75" style="86" bestFit="1" customWidth="1"/>
    <col min="10" max="10" width="9.125" style="86" customWidth="1"/>
    <col min="11" max="11" width="16.125" style="86" bestFit="1" customWidth="1"/>
    <col min="12" max="12" width="8.5" style="86" bestFit="1" customWidth="1"/>
    <col min="13" max="16384" width="8.875" style="86"/>
  </cols>
  <sheetData>
    <row r="1" spans="1:12" ht="33" customHeight="1" x14ac:dyDescent="0.15">
      <c r="A1" s="85" t="s">
        <v>199</v>
      </c>
    </row>
    <row r="2" spans="1:12" ht="33" customHeight="1" x14ac:dyDescent="0.15">
      <c r="J2" s="210" t="s">
        <v>110</v>
      </c>
      <c r="K2" s="210"/>
      <c r="L2" s="210"/>
    </row>
    <row r="3" spans="1:12" ht="22.5" customHeight="1" x14ac:dyDescent="0.15">
      <c r="A3" s="164"/>
      <c r="B3" s="165" t="s">
        <v>111</v>
      </c>
      <c r="C3" s="250" t="s">
        <v>112</v>
      </c>
      <c r="D3" s="252" t="s">
        <v>46</v>
      </c>
      <c r="E3" s="252"/>
      <c r="F3" s="252" t="s">
        <v>2</v>
      </c>
      <c r="G3" s="252"/>
      <c r="H3" s="252" t="s">
        <v>3</v>
      </c>
      <c r="I3" s="252"/>
      <c r="J3" s="249" t="s">
        <v>113</v>
      </c>
      <c r="K3" s="252"/>
      <c r="L3" s="252"/>
    </row>
    <row r="4" spans="1:12" ht="22.5" customHeight="1" x14ac:dyDescent="0.15">
      <c r="A4" s="166" t="s">
        <v>114</v>
      </c>
      <c r="B4" s="167"/>
      <c r="C4" s="251"/>
      <c r="D4" s="114" t="s">
        <v>115</v>
      </c>
      <c r="E4" s="115" t="s">
        <v>116</v>
      </c>
      <c r="F4" s="114" t="s">
        <v>115</v>
      </c>
      <c r="G4" s="115" t="s">
        <v>116</v>
      </c>
      <c r="H4" s="114" t="s">
        <v>115</v>
      </c>
      <c r="I4" s="115" t="s">
        <v>116</v>
      </c>
      <c r="J4" s="114" t="s">
        <v>115</v>
      </c>
      <c r="K4" s="120" t="s">
        <v>116</v>
      </c>
      <c r="L4" s="143" t="s">
        <v>88</v>
      </c>
    </row>
    <row r="5" spans="1:12" ht="22.5" customHeight="1" x14ac:dyDescent="0.15">
      <c r="A5" s="245" t="s">
        <v>117</v>
      </c>
      <c r="B5" s="168" t="s">
        <v>118</v>
      </c>
      <c r="C5" s="61">
        <v>2000</v>
      </c>
      <c r="D5" s="57">
        <v>2608</v>
      </c>
      <c r="E5" s="178">
        <f>+D5*C5</f>
        <v>5216000</v>
      </c>
      <c r="F5" s="57">
        <v>2565</v>
      </c>
      <c r="G5" s="178">
        <f>C5*F5</f>
        <v>5130000</v>
      </c>
      <c r="H5" s="57">
        <v>2512</v>
      </c>
      <c r="I5" s="178">
        <f>+H5*C5</f>
        <v>5024000</v>
      </c>
      <c r="J5" s="106">
        <f t="shared" ref="J5:K20" si="0">+H5-F5</f>
        <v>-53</v>
      </c>
      <c r="K5" s="122">
        <f t="shared" si="0"/>
        <v>-106000</v>
      </c>
      <c r="L5" s="145">
        <f t="shared" ref="L5:L11" si="1">ROUND((I5-G5)/G5*100,1)</f>
        <v>-2.1</v>
      </c>
    </row>
    <row r="6" spans="1:12" ht="22.5" customHeight="1" x14ac:dyDescent="0.15">
      <c r="A6" s="246"/>
      <c r="B6" s="168" t="s">
        <v>119</v>
      </c>
      <c r="C6" s="61">
        <v>2000</v>
      </c>
      <c r="D6" s="57">
        <v>238</v>
      </c>
      <c r="E6" s="178">
        <f>+D6*C6</f>
        <v>476000</v>
      </c>
      <c r="F6" s="57">
        <v>231</v>
      </c>
      <c r="G6" s="178">
        <f>SUM(C6*F6)</f>
        <v>462000</v>
      </c>
      <c r="H6" s="57">
        <v>244</v>
      </c>
      <c r="I6" s="178">
        <f>+H6*C6</f>
        <v>488000</v>
      </c>
      <c r="J6" s="106">
        <f t="shared" si="0"/>
        <v>13</v>
      </c>
      <c r="K6" s="122">
        <f t="shared" si="0"/>
        <v>26000</v>
      </c>
      <c r="L6" s="145">
        <f t="shared" si="1"/>
        <v>5.6</v>
      </c>
    </row>
    <row r="7" spans="1:12" ht="22.5" customHeight="1" x14ac:dyDescent="0.15">
      <c r="A7" s="246"/>
      <c r="B7" s="168" t="s">
        <v>120</v>
      </c>
      <c r="C7" s="61">
        <v>2400</v>
      </c>
      <c r="D7" s="57">
        <v>1543</v>
      </c>
      <c r="E7" s="178">
        <f>+D7*C7</f>
        <v>3703200</v>
      </c>
      <c r="F7" s="57">
        <v>1586</v>
      </c>
      <c r="G7" s="178">
        <f>SUM(C7*F7)</f>
        <v>3806400</v>
      </c>
      <c r="H7" s="57">
        <v>1641</v>
      </c>
      <c r="I7" s="178">
        <f>+H7*C7</f>
        <v>3938400</v>
      </c>
      <c r="J7" s="106">
        <f t="shared" si="0"/>
        <v>55</v>
      </c>
      <c r="K7" s="122">
        <f t="shared" si="0"/>
        <v>132000</v>
      </c>
      <c r="L7" s="145">
        <f t="shared" si="1"/>
        <v>3.5</v>
      </c>
    </row>
    <row r="8" spans="1:12" ht="22.5" customHeight="1" x14ac:dyDescent="0.15">
      <c r="A8" s="246"/>
      <c r="B8" s="168" t="s">
        <v>121</v>
      </c>
      <c r="C8" s="61">
        <v>3700</v>
      </c>
      <c r="D8" s="57">
        <v>62</v>
      </c>
      <c r="E8" s="178">
        <f>+D8*C8</f>
        <v>229400</v>
      </c>
      <c r="F8" s="57">
        <v>72</v>
      </c>
      <c r="G8" s="178">
        <f>SUM(C8*F8)</f>
        <v>266400</v>
      </c>
      <c r="H8" s="57">
        <v>78</v>
      </c>
      <c r="I8" s="178">
        <f>+H8*C8</f>
        <v>288600</v>
      </c>
      <c r="J8" s="106">
        <f t="shared" si="0"/>
        <v>6</v>
      </c>
      <c r="K8" s="122">
        <f t="shared" si="0"/>
        <v>22200</v>
      </c>
      <c r="L8" s="145">
        <f t="shared" si="1"/>
        <v>8.3000000000000007</v>
      </c>
    </row>
    <row r="9" spans="1:12" ht="22.5" customHeight="1" x14ac:dyDescent="0.15">
      <c r="A9" s="247"/>
      <c r="B9" s="169" t="s">
        <v>122</v>
      </c>
      <c r="C9" s="61"/>
      <c r="D9" s="57">
        <f t="shared" ref="D9:I9" si="2">D5+D6+D7+D8</f>
        <v>4451</v>
      </c>
      <c r="E9" s="178">
        <f t="shared" si="2"/>
        <v>9624600</v>
      </c>
      <c r="F9" s="57">
        <f t="shared" si="2"/>
        <v>4454</v>
      </c>
      <c r="G9" s="178">
        <f t="shared" si="2"/>
        <v>9664800</v>
      </c>
      <c r="H9" s="57">
        <f t="shared" si="2"/>
        <v>4475</v>
      </c>
      <c r="I9" s="178">
        <f t="shared" si="2"/>
        <v>9739000</v>
      </c>
      <c r="J9" s="106">
        <f t="shared" si="0"/>
        <v>21</v>
      </c>
      <c r="K9" s="122">
        <f t="shared" si="0"/>
        <v>74200</v>
      </c>
      <c r="L9" s="145">
        <f t="shared" si="1"/>
        <v>0.8</v>
      </c>
    </row>
    <row r="10" spans="1:12" ht="22.5" customHeight="1" x14ac:dyDescent="0.15">
      <c r="A10" s="245" t="s">
        <v>123</v>
      </c>
      <c r="B10" s="168" t="s">
        <v>124</v>
      </c>
      <c r="C10" s="61">
        <v>3600</v>
      </c>
      <c r="D10" s="57">
        <v>717</v>
      </c>
      <c r="E10" s="178">
        <f>+D10*C10</f>
        <v>2581200</v>
      </c>
      <c r="F10" s="57">
        <v>734</v>
      </c>
      <c r="G10" s="178">
        <f>C10*F10</f>
        <v>2642400</v>
      </c>
      <c r="H10" s="57">
        <v>736</v>
      </c>
      <c r="I10" s="178">
        <f>+H10*C10</f>
        <v>2649600</v>
      </c>
      <c r="J10" s="106">
        <f t="shared" si="0"/>
        <v>2</v>
      </c>
      <c r="K10" s="122">
        <f t="shared" si="0"/>
        <v>7200</v>
      </c>
      <c r="L10" s="145">
        <f t="shared" si="1"/>
        <v>0.3</v>
      </c>
    </row>
    <row r="11" spans="1:12" ht="22.5" customHeight="1" x14ac:dyDescent="0.15">
      <c r="A11" s="246"/>
      <c r="B11" s="170" t="s">
        <v>125</v>
      </c>
      <c r="C11" s="61"/>
      <c r="D11" s="57">
        <f>SUM(D12:D17)</f>
        <v>1</v>
      </c>
      <c r="E11" s="178">
        <f>SUM(E12:E17)</f>
        <v>8200</v>
      </c>
      <c r="F11" s="57">
        <f t="shared" ref="F11:H11" si="3">SUM(F12:F17)</f>
        <v>1</v>
      </c>
      <c r="G11" s="178">
        <f>SUM(G12:G17)</f>
        <v>8200</v>
      </c>
      <c r="H11" s="57">
        <f t="shared" si="3"/>
        <v>0</v>
      </c>
      <c r="I11" s="178">
        <f>SUM(I12:I17)</f>
        <v>0</v>
      </c>
      <c r="J11" s="106">
        <f t="shared" si="0"/>
        <v>-1</v>
      </c>
      <c r="K11" s="122">
        <f t="shared" si="0"/>
        <v>-8200</v>
      </c>
      <c r="L11" s="145">
        <f t="shared" si="1"/>
        <v>-100</v>
      </c>
    </row>
    <row r="12" spans="1:12" ht="22.5" customHeight="1" x14ac:dyDescent="0.15">
      <c r="A12" s="246"/>
      <c r="B12" s="171" t="s">
        <v>126</v>
      </c>
      <c r="C12" s="61">
        <v>5500</v>
      </c>
      <c r="D12" s="57">
        <v>0</v>
      </c>
      <c r="E12" s="178">
        <f t="shared" ref="E12:E17" si="4">+C12*D12</f>
        <v>0</v>
      </c>
      <c r="F12" s="57">
        <v>0</v>
      </c>
      <c r="G12" s="178">
        <f t="shared" ref="G12:G17" si="5">SUM(C12*F12)</f>
        <v>0</v>
      </c>
      <c r="H12" s="57">
        <v>0</v>
      </c>
      <c r="I12" s="178">
        <f t="shared" ref="I12:I17" si="6">+H12*C12</f>
        <v>0</v>
      </c>
      <c r="J12" s="106">
        <f t="shared" si="0"/>
        <v>0</v>
      </c>
      <c r="K12" s="122">
        <f t="shared" si="0"/>
        <v>0</v>
      </c>
      <c r="L12" s="179" t="s">
        <v>127</v>
      </c>
    </row>
    <row r="13" spans="1:12" ht="22.5" customHeight="1" x14ac:dyDescent="0.15">
      <c r="A13" s="246"/>
      <c r="B13" s="171" t="s">
        <v>128</v>
      </c>
      <c r="C13" s="61">
        <v>6900</v>
      </c>
      <c r="D13" s="57">
        <v>0</v>
      </c>
      <c r="E13" s="178">
        <f t="shared" si="4"/>
        <v>0</v>
      </c>
      <c r="F13" s="57">
        <v>0</v>
      </c>
      <c r="G13" s="178">
        <f t="shared" si="5"/>
        <v>0</v>
      </c>
      <c r="H13" s="57">
        <v>0</v>
      </c>
      <c r="I13" s="178">
        <f t="shared" si="6"/>
        <v>0</v>
      </c>
      <c r="J13" s="106">
        <f t="shared" si="0"/>
        <v>0</v>
      </c>
      <c r="K13" s="122">
        <f t="shared" si="0"/>
        <v>0</v>
      </c>
      <c r="L13" s="179" t="s">
        <v>127</v>
      </c>
    </row>
    <row r="14" spans="1:12" ht="22.5" customHeight="1" x14ac:dyDescent="0.15">
      <c r="A14" s="246"/>
      <c r="B14" s="171" t="s">
        <v>129</v>
      </c>
      <c r="C14" s="61">
        <v>1800</v>
      </c>
      <c r="D14" s="57">
        <v>0</v>
      </c>
      <c r="E14" s="178">
        <f t="shared" si="4"/>
        <v>0</v>
      </c>
      <c r="F14" s="57">
        <v>0</v>
      </c>
      <c r="G14" s="178">
        <f t="shared" si="5"/>
        <v>0</v>
      </c>
      <c r="H14" s="57">
        <v>0</v>
      </c>
      <c r="I14" s="178">
        <f t="shared" si="6"/>
        <v>0</v>
      </c>
      <c r="J14" s="106">
        <f t="shared" si="0"/>
        <v>0</v>
      </c>
      <c r="K14" s="122">
        <f>+I14-G14</f>
        <v>0</v>
      </c>
      <c r="L14" s="179" t="s">
        <v>127</v>
      </c>
    </row>
    <row r="15" spans="1:12" ht="22.5" customHeight="1" x14ac:dyDescent="0.15">
      <c r="A15" s="246"/>
      <c r="B15" s="171" t="s">
        <v>130</v>
      </c>
      <c r="C15" s="61">
        <v>3500</v>
      </c>
      <c r="D15" s="57">
        <v>0</v>
      </c>
      <c r="E15" s="178">
        <f t="shared" si="4"/>
        <v>0</v>
      </c>
      <c r="F15" s="57">
        <v>0</v>
      </c>
      <c r="G15" s="178">
        <f t="shared" si="5"/>
        <v>0</v>
      </c>
      <c r="H15" s="57">
        <v>0</v>
      </c>
      <c r="I15" s="178">
        <f t="shared" si="6"/>
        <v>0</v>
      </c>
      <c r="J15" s="106">
        <f t="shared" si="0"/>
        <v>0</v>
      </c>
      <c r="K15" s="122">
        <f t="shared" si="0"/>
        <v>0</v>
      </c>
      <c r="L15" s="179" t="s">
        <v>127</v>
      </c>
    </row>
    <row r="16" spans="1:12" ht="22.5" customHeight="1" x14ac:dyDescent="0.15">
      <c r="A16" s="246"/>
      <c r="B16" s="171" t="s">
        <v>131</v>
      </c>
      <c r="C16" s="61">
        <v>5200</v>
      </c>
      <c r="D16" s="57">
        <v>0</v>
      </c>
      <c r="E16" s="178">
        <f t="shared" si="4"/>
        <v>0</v>
      </c>
      <c r="F16" s="57">
        <v>0</v>
      </c>
      <c r="G16" s="178">
        <f t="shared" si="5"/>
        <v>0</v>
      </c>
      <c r="H16" s="57">
        <v>0</v>
      </c>
      <c r="I16" s="178">
        <f t="shared" si="6"/>
        <v>0</v>
      </c>
      <c r="J16" s="106">
        <f t="shared" si="0"/>
        <v>0</v>
      </c>
      <c r="K16" s="122">
        <f t="shared" si="0"/>
        <v>0</v>
      </c>
      <c r="L16" s="179" t="s">
        <v>127</v>
      </c>
    </row>
    <row r="17" spans="1:12" ht="22.5" customHeight="1" x14ac:dyDescent="0.15">
      <c r="A17" s="246"/>
      <c r="B17" s="171" t="s">
        <v>132</v>
      </c>
      <c r="C17" s="61">
        <v>8200</v>
      </c>
      <c r="D17" s="57">
        <v>1</v>
      </c>
      <c r="E17" s="178">
        <f t="shared" si="4"/>
        <v>8200</v>
      </c>
      <c r="F17" s="57">
        <v>1</v>
      </c>
      <c r="G17" s="178">
        <f t="shared" si="5"/>
        <v>8200</v>
      </c>
      <c r="H17" s="57">
        <v>0</v>
      </c>
      <c r="I17" s="178">
        <f t="shared" si="6"/>
        <v>0</v>
      </c>
      <c r="J17" s="106">
        <f t="shared" si="0"/>
        <v>-1</v>
      </c>
      <c r="K17" s="122">
        <f t="shared" si="0"/>
        <v>-8200</v>
      </c>
      <c r="L17" s="145">
        <f>ROUND((I17-G17)/G17*100,1)</f>
        <v>-100</v>
      </c>
    </row>
    <row r="18" spans="1:12" ht="22.5" customHeight="1" x14ac:dyDescent="0.15">
      <c r="A18" s="246"/>
      <c r="B18" s="170" t="s">
        <v>133</v>
      </c>
      <c r="C18" s="61"/>
      <c r="D18" s="57">
        <f t="shared" ref="D18:I18" si="7">SUM(D19:D24)</f>
        <v>2833</v>
      </c>
      <c r="E18" s="178">
        <f t="shared" si="7"/>
        <v>27186900</v>
      </c>
      <c r="F18" s="57">
        <f t="shared" si="7"/>
        <v>2895</v>
      </c>
      <c r="G18" s="178">
        <f t="shared" si="7"/>
        <v>28645200</v>
      </c>
      <c r="H18" s="57">
        <f t="shared" si="7"/>
        <v>2950</v>
      </c>
      <c r="I18" s="178">
        <f t="shared" si="7"/>
        <v>30190200</v>
      </c>
      <c r="J18" s="106">
        <f t="shared" si="0"/>
        <v>55</v>
      </c>
      <c r="K18" s="122">
        <f t="shared" si="0"/>
        <v>1545000</v>
      </c>
      <c r="L18" s="145">
        <f>ROUND((I18-G18)/G18*100,1)</f>
        <v>5.4</v>
      </c>
    </row>
    <row r="19" spans="1:12" ht="22.5" customHeight="1" x14ac:dyDescent="0.15">
      <c r="A19" s="246"/>
      <c r="B19" s="171" t="s">
        <v>126</v>
      </c>
      <c r="C19" s="172">
        <v>7200</v>
      </c>
      <c r="D19" s="57">
        <v>1201</v>
      </c>
      <c r="E19" s="178">
        <f t="shared" ref="E19:E24" si="8">+D19*C19</f>
        <v>8647200</v>
      </c>
      <c r="F19" s="57">
        <v>1040</v>
      </c>
      <c r="G19" s="178">
        <f t="shared" ref="G19:G24" si="9">C19*F19</f>
        <v>7488000</v>
      </c>
      <c r="H19" s="57">
        <v>885</v>
      </c>
      <c r="I19" s="178">
        <f t="shared" ref="I19:I24" si="10">+H19*C19</f>
        <v>6372000</v>
      </c>
      <c r="J19" s="106">
        <f t="shared" si="0"/>
        <v>-155</v>
      </c>
      <c r="K19" s="122">
        <f t="shared" si="0"/>
        <v>-1116000</v>
      </c>
      <c r="L19" s="145">
        <f>ROUND((I19-G19)/G19*100,1)</f>
        <v>-14.9</v>
      </c>
    </row>
    <row r="20" spans="1:12" ht="22.5" customHeight="1" x14ac:dyDescent="0.15">
      <c r="A20" s="246"/>
      <c r="B20" s="171" t="s">
        <v>128</v>
      </c>
      <c r="C20" s="172">
        <v>10800</v>
      </c>
      <c r="D20" s="57">
        <v>860</v>
      </c>
      <c r="E20" s="178">
        <f t="shared" si="8"/>
        <v>9288000</v>
      </c>
      <c r="F20" s="57">
        <v>1071</v>
      </c>
      <c r="G20" s="178">
        <f t="shared" si="9"/>
        <v>11566800</v>
      </c>
      <c r="H20" s="57">
        <v>1343</v>
      </c>
      <c r="I20" s="178">
        <f t="shared" si="10"/>
        <v>14504400</v>
      </c>
      <c r="J20" s="106">
        <f t="shared" si="0"/>
        <v>272</v>
      </c>
      <c r="K20" s="122">
        <f t="shared" si="0"/>
        <v>2937600</v>
      </c>
      <c r="L20" s="145">
        <f>ROUND((I20-G20)/G20*100,1)</f>
        <v>25.4</v>
      </c>
    </row>
    <row r="21" spans="1:12" ht="22.5" customHeight="1" x14ac:dyDescent="0.15">
      <c r="A21" s="246"/>
      <c r="B21" s="171" t="s">
        <v>129</v>
      </c>
      <c r="C21" s="172">
        <v>2700</v>
      </c>
      <c r="D21" s="57">
        <v>0</v>
      </c>
      <c r="E21" s="178">
        <f t="shared" si="8"/>
        <v>0</v>
      </c>
      <c r="F21" s="57">
        <v>0</v>
      </c>
      <c r="G21" s="178">
        <f t="shared" si="9"/>
        <v>0</v>
      </c>
      <c r="H21" s="57">
        <v>0</v>
      </c>
      <c r="I21" s="178">
        <f t="shared" si="10"/>
        <v>0</v>
      </c>
      <c r="J21" s="106">
        <f t="shared" ref="J21:K36" si="11">+H21-F21</f>
        <v>0</v>
      </c>
      <c r="K21" s="122">
        <f t="shared" si="11"/>
        <v>0</v>
      </c>
      <c r="L21" s="179" t="s">
        <v>127</v>
      </c>
    </row>
    <row r="22" spans="1:12" ht="22.5" customHeight="1" x14ac:dyDescent="0.15">
      <c r="A22" s="246"/>
      <c r="B22" s="171" t="s">
        <v>130</v>
      </c>
      <c r="C22" s="172">
        <v>5400</v>
      </c>
      <c r="D22" s="57">
        <v>29</v>
      </c>
      <c r="E22" s="178">
        <f t="shared" si="8"/>
        <v>156600</v>
      </c>
      <c r="F22" s="57">
        <v>16</v>
      </c>
      <c r="G22" s="178">
        <f t="shared" si="9"/>
        <v>86400</v>
      </c>
      <c r="H22" s="57"/>
      <c r="I22" s="178">
        <f t="shared" si="10"/>
        <v>0</v>
      </c>
      <c r="J22" s="106">
        <f t="shared" si="11"/>
        <v>-16</v>
      </c>
      <c r="K22" s="122">
        <f t="shared" si="11"/>
        <v>-86400</v>
      </c>
      <c r="L22" s="145">
        <f t="shared" ref="L22:L44" si="12">ROUND((I22-G22)/G22*100,1)</f>
        <v>-100</v>
      </c>
    </row>
    <row r="23" spans="1:12" ht="22.5" customHeight="1" x14ac:dyDescent="0.15">
      <c r="A23" s="246"/>
      <c r="B23" s="171" t="s">
        <v>131</v>
      </c>
      <c r="C23" s="172">
        <v>8100</v>
      </c>
      <c r="D23" s="57">
        <v>102</v>
      </c>
      <c r="E23" s="178">
        <f t="shared" si="8"/>
        <v>826200</v>
      </c>
      <c r="F23" s="57">
        <v>84</v>
      </c>
      <c r="G23" s="178">
        <f t="shared" si="9"/>
        <v>680400</v>
      </c>
      <c r="H23" s="57"/>
      <c r="I23" s="178">
        <f t="shared" si="10"/>
        <v>0</v>
      </c>
      <c r="J23" s="106">
        <f t="shared" si="11"/>
        <v>-84</v>
      </c>
      <c r="K23" s="122">
        <f t="shared" si="11"/>
        <v>-680400</v>
      </c>
      <c r="L23" s="145">
        <f t="shared" si="12"/>
        <v>-100</v>
      </c>
    </row>
    <row r="24" spans="1:12" ht="22.5" customHeight="1" x14ac:dyDescent="0.15">
      <c r="A24" s="246"/>
      <c r="B24" s="171" t="s">
        <v>132</v>
      </c>
      <c r="C24" s="172">
        <v>12900</v>
      </c>
      <c r="D24" s="57">
        <v>641</v>
      </c>
      <c r="E24" s="178">
        <f t="shared" si="8"/>
        <v>8268900</v>
      </c>
      <c r="F24" s="57">
        <v>684</v>
      </c>
      <c r="G24" s="178">
        <f t="shared" si="9"/>
        <v>8823600</v>
      </c>
      <c r="H24" s="57">
        <v>722</v>
      </c>
      <c r="I24" s="178">
        <f t="shared" si="10"/>
        <v>9313800</v>
      </c>
      <c r="J24" s="106">
        <f t="shared" si="11"/>
        <v>38</v>
      </c>
      <c r="K24" s="122">
        <f t="shared" si="11"/>
        <v>490200</v>
      </c>
      <c r="L24" s="145">
        <f t="shared" si="12"/>
        <v>5.6</v>
      </c>
    </row>
    <row r="25" spans="1:12" ht="22.5" customHeight="1" x14ac:dyDescent="0.15">
      <c r="A25" s="246"/>
      <c r="B25" s="168" t="s">
        <v>134</v>
      </c>
      <c r="C25" s="61"/>
      <c r="D25" s="57">
        <f t="shared" ref="D25:I25" si="13">SUM(D26:D31)</f>
        <v>1087</v>
      </c>
      <c r="E25" s="178">
        <f t="shared" si="13"/>
        <v>5374000</v>
      </c>
      <c r="F25" s="57">
        <f t="shared" si="13"/>
        <v>1115</v>
      </c>
      <c r="G25" s="178">
        <f t="shared" si="13"/>
        <v>5594000</v>
      </c>
      <c r="H25" s="57">
        <f t="shared" si="13"/>
        <v>1139</v>
      </c>
      <c r="I25" s="178">
        <f t="shared" si="13"/>
        <v>5793000</v>
      </c>
      <c r="J25" s="106">
        <f>+H25-F25</f>
        <v>24</v>
      </c>
      <c r="K25" s="122">
        <f>+I25-G25</f>
        <v>199000</v>
      </c>
      <c r="L25" s="145">
        <f t="shared" si="12"/>
        <v>3.6</v>
      </c>
    </row>
    <row r="26" spans="1:12" ht="22.5" customHeight="1" x14ac:dyDescent="0.15">
      <c r="A26" s="246"/>
      <c r="B26" s="171" t="s">
        <v>126</v>
      </c>
      <c r="C26" s="61">
        <v>4000</v>
      </c>
      <c r="D26" s="57">
        <v>416</v>
      </c>
      <c r="E26" s="178">
        <f t="shared" ref="E26:E31" si="14">+D26*C26</f>
        <v>1664000</v>
      </c>
      <c r="F26" s="57">
        <v>356</v>
      </c>
      <c r="G26" s="178">
        <f t="shared" ref="G26:G31" si="15">C26*F26</f>
        <v>1424000</v>
      </c>
      <c r="H26" s="57">
        <v>292</v>
      </c>
      <c r="I26" s="178">
        <f t="shared" ref="I26:I31" si="16">+H26*C26</f>
        <v>1168000</v>
      </c>
      <c r="J26" s="106">
        <f t="shared" si="11"/>
        <v>-64</v>
      </c>
      <c r="K26" s="122">
        <f>+I26-G26</f>
        <v>-256000</v>
      </c>
      <c r="L26" s="145">
        <f t="shared" si="12"/>
        <v>-18</v>
      </c>
    </row>
    <row r="27" spans="1:12" ht="22.5" customHeight="1" x14ac:dyDescent="0.15">
      <c r="A27" s="246"/>
      <c r="B27" s="171" t="s">
        <v>128</v>
      </c>
      <c r="C27" s="61">
        <v>5000</v>
      </c>
      <c r="D27" s="57">
        <v>305</v>
      </c>
      <c r="E27" s="178">
        <f t="shared" si="14"/>
        <v>1525000</v>
      </c>
      <c r="F27" s="57">
        <v>373</v>
      </c>
      <c r="G27" s="178">
        <f t="shared" si="15"/>
        <v>1865000</v>
      </c>
      <c r="H27" s="57">
        <v>457</v>
      </c>
      <c r="I27" s="178">
        <f t="shared" si="16"/>
        <v>2285000</v>
      </c>
      <c r="J27" s="106">
        <f t="shared" si="11"/>
        <v>84</v>
      </c>
      <c r="K27" s="122">
        <f t="shared" si="11"/>
        <v>420000</v>
      </c>
      <c r="L27" s="145">
        <f t="shared" si="12"/>
        <v>22.5</v>
      </c>
    </row>
    <row r="28" spans="1:12" ht="22.5" customHeight="1" x14ac:dyDescent="0.15">
      <c r="A28" s="246"/>
      <c r="B28" s="173" t="s">
        <v>129</v>
      </c>
      <c r="C28" s="61">
        <v>1300</v>
      </c>
      <c r="D28" s="57">
        <v>0</v>
      </c>
      <c r="E28" s="178">
        <f t="shared" si="14"/>
        <v>0</v>
      </c>
      <c r="F28" s="57">
        <v>0</v>
      </c>
      <c r="G28" s="178">
        <f t="shared" si="15"/>
        <v>0</v>
      </c>
      <c r="H28" s="57">
        <v>0</v>
      </c>
      <c r="I28" s="178">
        <f t="shared" si="16"/>
        <v>0</v>
      </c>
      <c r="J28" s="106">
        <f t="shared" si="11"/>
        <v>0</v>
      </c>
      <c r="K28" s="122">
        <f>+I28-G28</f>
        <v>0</v>
      </c>
      <c r="L28" s="179" t="s">
        <v>127</v>
      </c>
    </row>
    <row r="29" spans="1:12" ht="22.5" customHeight="1" x14ac:dyDescent="0.15">
      <c r="A29" s="246"/>
      <c r="B29" s="173" t="s">
        <v>130</v>
      </c>
      <c r="C29" s="61">
        <v>2500</v>
      </c>
      <c r="D29" s="57">
        <v>0</v>
      </c>
      <c r="E29" s="178">
        <f t="shared" si="14"/>
        <v>0</v>
      </c>
      <c r="F29" s="57">
        <v>0</v>
      </c>
      <c r="G29" s="178">
        <f t="shared" si="15"/>
        <v>0</v>
      </c>
      <c r="H29" s="57">
        <v>0</v>
      </c>
      <c r="I29" s="178">
        <f t="shared" si="16"/>
        <v>0</v>
      </c>
      <c r="J29" s="106">
        <f t="shared" si="11"/>
        <v>0</v>
      </c>
      <c r="K29" s="122">
        <f t="shared" si="11"/>
        <v>0</v>
      </c>
      <c r="L29" s="179" t="s">
        <v>127</v>
      </c>
    </row>
    <row r="30" spans="1:12" ht="22.5" customHeight="1" x14ac:dyDescent="0.15">
      <c r="A30" s="246"/>
      <c r="B30" s="173" t="s">
        <v>131</v>
      </c>
      <c r="C30" s="61">
        <v>3800</v>
      </c>
      <c r="D30" s="57">
        <v>5</v>
      </c>
      <c r="E30" s="178">
        <f t="shared" si="14"/>
        <v>19000</v>
      </c>
      <c r="F30" s="57">
        <v>5</v>
      </c>
      <c r="G30" s="178">
        <f t="shared" si="15"/>
        <v>19000</v>
      </c>
      <c r="H30" s="57"/>
      <c r="I30" s="178">
        <f t="shared" si="16"/>
        <v>0</v>
      </c>
      <c r="J30" s="106">
        <f t="shared" si="11"/>
        <v>-5</v>
      </c>
      <c r="K30" s="122">
        <f t="shared" si="11"/>
        <v>-19000</v>
      </c>
      <c r="L30" s="145">
        <f t="shared" si="12"/>
        <v>-100</v>
      </c>
    </row>
    <row r="31" spans="1:12" ht="22.5" customHeight="1" x14ac:dyDescent="0.15">
      <c r="A31" s="246"/>
      <c r="B31" s="173" t="s">
        <v>132</v>
      </c>
      <c r="C31" s="61">
        <v>6000</v>
      </c>
      <c r="D31" s="57">
        <v>361</v>
      </c>
      <c r="E31" s="178">
        <f t="shared" si="14"/>
        <v>2166000</v>
      </c>
      <c r="F31" s="57">
        <v>381</v>
      </c>
      <c r="G31" s="178">
        <f t="shared" si="15"/>
        <v>2286000</v>
      </c>
      <c r="H31" s="57">
        <v>390</v>
      </c>
      <c r="I31" s="178">
        <f t="shared" si="16"/>
        <v>2340000</v>
      </c>
      <c r="J31" s="106">
        <f t="shared" si="11"/>
        <v>9</v>
      </c>
      <c r="K31" s="122">
        <f t="shared" si="11"/>
        <v>54000</v>
      </c>
      <c r="L31" s="145">
        <f>ROUND((I31-G31)/G31*100,1)</f>
        <v>2.4</v>
      </c>
    </row>
    <row r="32" spans="1:12" ht="22.5" customHeight="1" x14ac:dyDescent="0.15">
      <c r="A32" s="246"/>
      <c r="B32" s="174" t="s">
        <v>135</v>
      </c>
      <c r="C32" s="61"/>
      <c r="D32" s="57">
        <f t="shared" ref="D32:I32" si="17">SUM(D33:D38)</f>
        <v>63</v>
      </c>
      <c r="E32" s="178">
        <f t="shared" si="17"/>
        <v>228700</v>
      </c>
      <c r="F32" s="57">
        <f t="shared" si="17"/>
        <v>72</v>
      </c>
      <c r="G32" s="178">
        <f t="shared" si="17"/>
        <v>263300</v>
      </c>
      <c r="H32" s="57">
        <f t="shared" si="17"/>
        <v>100</v>
      </c>
      <c r="I32" s="178">
        <f t="shared" si="17"/>
        <v>371400</v>
      </c>
      <c r="J32" s="106">
        <f t="shared" si="11"/>
        <v>28</v>
      </c>
      <c r="K32" s="122">
        <f t="shared" si="11"/>
        <v>108100</v>
      </c>
      <c r="L32" s="145">
        <f>ROUND((I32-G32)/G32*100,1)</f>
        <v>41.1</v>
      </c>
    </row>
    <row r="33" spans="1:12" ht="22.5" customHeight="1" x14ac:dyDescent="0.15">
      <c r="A33" s="246"/>
      <c r="B33" s="171" t="s">
        <v>126</v>
      </c>
      <c r="C33" s="61">
        <v>3000</v>
      </c>
      <c r="D33" s="57">
        <v>30</v>
      </c>
      <c r="E33" s="178">
        <f t="shared" ref="E33:E38" si="18">+D33*C33</f>
        <v>90000</v>
      </c>
      <c r="F33" s="57">
        <v>31</v>
      </c>
      <c r="G33" s="178">
        <f t="shared" ref="G33:G38" si="19">C33*F33</f>
        <v>93000</v>
      </c>
      <c r="H33" s="57">
        <v>37</v>
      </c>
      <c r="I33" s="178">
        <f t="shared" ref="I33:I38" si="20">+H33*C33</f>
        <v>111000</v>
      </c>
      <c r="J33" s="106">
        <f t="shared" si="11"/>
        <v>6</v>
      </c>
      <c r="K33" s="122">
        <f t="shared" si="11"/>
        <v>18000</v>
      </c>
      <c r="L33" s="145">
        <f>ROUND((I33-G33)/G33*100,1)</f>
        <v>19.399999999999999</v>
      </c>
    </row>
    <row r="34" spans="1:12" ht="22.5" customHeight="1" x14ac:dyDescent="0.15">
      <c r="A34" s="246"/>
      <c r="B34" s="171" t="s">
        <v>128</v>
      </c>
      <c r="C34" s="61">
        <v>3800</v>
      </c>
      <c r="D34" s="57">
        <v>14</v>
      </c>
      <c r="E34" s="178">
        <f t="shared" si="18"/>
        <v>53200</v>
      </c>
      <c r="F34" s="57">
        <v>18</v>
      </c>
      <c r="G34" s="178">
        <f t="shared" si="19"/>
        <v>68400</v>
      </c>
      <c r="H34" s="57">
        <v>33</v>
      </c>
      <c r="I34" s="178">
        <f t="shared" si="20"/>
        <v>125400</v>
      </c>
      <c r="J34" s="106">
        <f t="shared" si="11"/>
        <v>15</v>
      </c>
      <c r="K34" s="122">
        <f t="shared" si="11"/>
        <v>57000</v>
      </c>
      <c r="L34" s="145">
        <f t="shared" si="12"/>
        <v>83.3</v>
      </c>
    </row>
    <row r="35" spans="1:12" ht="22.5" customHeight="1" x14ac:dyDescent="0.15">
      <c r="A35" s="246"/>
      <c r="B35" s="173" t="s">
        <v>129</v>
      </c>
      <c r="C35" s="61">
        <v>1000</v>
      </c>
      <c r="D35" s="57">
        <v>0</v>
      </c>
      <c r="E35" s="178">
        <f t="shared" si="18"/>
        <v>0</v>
      </c>
      <c r="F35" s="57">
        <v>0</v>
      </c>
      <c r="G35" s="178">
        <f t="shared" si="19"/>
        <v>0</v>
      </c>
      <c r="H35" s="57">
        <v>0</v>
      </c>
      <c r="I35" s="178">
        <f t="shared" si="20"/>
        <v>0</v>
      </c>
      <c r="J35" s="106">
        <f t="shared" si="11"/>
        <v>0</v>
      </c>
      <c r="K35" s="122">
        <f t="shared" si="11"/>
        <v>0</v>
      </c>
      <c r="L35" s="179" t="s">
        <v>127</v>
      </c>
    </row>
    <row r="36" spans="1:12" ht="22.5" customHeight="1" x14ac:dyDescent="0.15">
      <c r="A36" s="246"/>
      <c r="B36" s="173" t="s">
        <v>130</v>
      </c>
      <c r="C36" s="61">
        <v>1900</v>
      </c>
      <c r="D36" s="57">
        <v>0</v>
      </c>
      <c r="E36" s="178">
        <f t="shared" si="18"/>
        <v>0</v>
      </c>
      <c r="F36" s="57">
        <v>0</v>
      </c>
      <c r="G36" s="178">
        <f t="shared" si="19"/>
        <v>0</v>
      </c>
      <c r="H36" s="57">
        <v>0</v>
      </c>
      <c r="I36" s="178">
        <f t="shared" si="20"/>
        <v>0</v>
      </c>
      <c r="J36" s="106">
        <f t="shared" si="11"/>
        <v>0</v>
      </c>
      <c r="K36" s="122">
        <f t="shared" si="11"/>
        <v>0</v>
      </c>
      <c r="L36" s="179" t="s">
        <v>127</v>
      </c>
    </row>
    <row r="37" spans="1:12" ht="22.5" customHeight="1" x14ac:dyDescent="0.15">
      <c r="A37" s="246"/>
      <c r="B37" s="173" t="s">
        <v>131</v>
      </c>
      <c r="C37" s="61">
        <v>2900</v>
      </c>
      <c r="D37" s="57">
        <v>0</v>
      </c>
      <c r="E37" s="178">
        <f t="shared" si="18"/>
        <v>0</v>
      </c>
      <c r="F37" s="57">
        <v>1</v>
      </c>
      <c r="G37" s="178">
        <f t="shared" si="19"/>
        <v>2900</v>
      </c>
      <c r="H37" s="57"/>
      <c r="I37" s="178">
        <f t="shared" si="20"/>
        <v>0</v>
      </c>
      <c r="J37" s="106">
        <f t="shared" ref="J37:K44" si="21">+H37-F37</f>
        <v>-1</v>
      </c>
      <c r="K37" s="122">
        <f t="shared" si="21"/>
        <v>-2900</v>
      </c>
      <c r="L37" s="179" t="s">
        <v>127</v>
      </c>
    </row>
    <row r="38" spans="1:12" ht="22.5" customHeight="1" x14ac:dyDescent="0.15">
      <c r="A38" s="246"/>
      <c r="B38" s="173" t="s">
        <v>132</v>
      </c>
      <c r="C38" s="61">
        <v>4500</v>
      </c>
      <c r="D38" s="57">
        <v>19</v>
      </c>
      <c r="E38" s="178">
        <f t="shared" si="18"/>
        <v>85500</v>
      </c>
      <c r="F38" s="57">
        <v>22</v>
      </c>
      <c r="G38" s="178">
        <f t="shared" si="19"/>
        <v>99000</v>
      </c>
      <c r="H38" s="57">
        <v>30</v>
      </c>
      <c r="I38" s="178">
        <f t="shared" si="20"/>
        <v>135000</v>
      </c>
      <c r="J38" s="106">
        <f t="shared" si="21"/>
        <v>8</v>
      </c>
      <c r="K38" s="122">
        <f t="shared" si="21"/>
        <v>36000</v>
      </c>
      <c r="L38" s="145">
        <f t="shared" si="12"/>
        <v>36.4</v>
      </c>
    </row>
    <row r="39" spans="1:12" ht="22.5" customHeight="1" x14ac:dyDescent="0.15">
      <c r="A39" s="247"/>
      <c r="B39" s="169" t="s">
        <v>122</v>
      </c>
      <c r="C39" s="61"/>
      <c r="D39" s="58">
        <f t="shared" ref="D39:I39" si="22">D10+D18+D25+D32+D11</f>
        <v>4701</v>
      </c>
      <c r="E39" s="180">
        <f t="shared" si="22"/>
        <v>35379000</v>
      </c>
      <c r="F39" s="58">
        <f t="shared" si="22"/>
        <v>4817</v>
      </c>
      <c r="G39" s="180">
        <f t="shared" si="22"/>
        <v>37153100</v>
      </c>
      <c r="H39" s="58">
        <f t="shared" si="22"/>
        <v>4925</v>
      </c>
      <c r="I39" s="180">
        <f t="shared" si="22"/>
        <v>39004200</v>
      </c>
      <c r="J39" s="106">
        <f t="shared" si="21"/>
        <v>108</v>
      </c>
      <c r="K39" s="122">
        <f t="shared" si="21"/>
        <v>1851100</v>
      </c>
      <c r="L39" s="145">
        <f t="shared" si="12"/>
        <v>5</v>
      </c>
    </row>
    <row r="40" spans="1:12" ht="22.5" customHeight="1" x14ac:dyDescent="0.15">
      <c r="A40" s="248" t="s">
        <v>136</v>
      </c>
      <c r="B40" s="249"/>
      <c r="C40" s="61">
        <v>6000</v>
      </c>
      <c r="D40" s="57">
        <v>582</v>
      </c>
      <c r="E40" s="178">
        <f>+D40*C40</f>
        <v>3492000</v>
      </c>
      <c r="F40" s="57">
        <v>607</v>
      </c>
      <c r="G40" s="178">
        <f>C40*F40</f>
        <v>3642000</v>
      </c>
      <c r="H40" s="57">
        <v>635</v>
      </c>
      <c r="I40" s="178">
        <f>H40*C40</f>
        <v>3810000</v>
      </c>
      <c r="J40" s="106">
        <f t="shared" si="21"/>
        <v>28</v>
      </c>
      <c r="K40" s="122">
        <f t="shared" si="21"/>
        <v>168000</v>
      </c>
      <c r="L40" s="145">
        <f t="shared" si="12"/>
        <v>4.5999999999999996</v>
      </c>
    </row>
    <row r="41" spans="1:12" ht="22.5" customHeight="1" x14ac:dyDescent="0.15">
      <c r="A41" s="245" t="s">
        <v>137</v>
      </c>
      <c r="B41" s="175" t="s">
        <v>138</v>
      </c>
      <c r="C41" s="61">
        <v>2400</v>
      </c>
      <c r="D41" s="57">
        <v>14</v>
      </c>
      <c r="E41" s="178">
        <f>+D41*C41</f>
        <v>33600</v>
      </c>
      <c r="F41" s="57">
        <v>16</v>
      </c>
      <c r="G41" s="178">
        <f>C41*F41</f>
        <v>38400</v>
      </c>
      <c r="H41" s="57">
        <v>17</v>
      </c>
      <c r="I41" s="178">
        <f>+H41*C41</f>
        <v>40800</v>
      </c>
      <c r="J41" s="106">
        <f t="shared" si="21"/>
        <v>1</v>
      </c>
      <c r="K41" s="122">
        <f t="shared" si="21"/>
        <v>2400</v>
      </c>
      <c r="L41" s="145">
        <f t="shared" si="12"/>
        <v>6.3</v>
      </c>
    </row>
    <row r="42" spans="1:12" ht="22.5" customHeight="1" x14ac:dyDescent="0.15">
      <c r="A42" s="246"/>
      <c r="B42" s="174" t="s">
        <v>139</v>
      </c>
      <c r="C42" s="176">
        <v>5900</v>
      </c>
      <c r="D42" s="57">
        <v>14</v>
      </c>
      <c r="E42" s="178">
        <f>+D42*C42</f>
        <v>82600</v>
      </c>
      <c r="F42" s="57">
        <v>14</v>
      </c>
      <c r="G42" s="181">
        <f>C42*F42</f>
        <v>82600</v>
      </c>
      <c r="H42" s="57">
        <v>14</v>
      </c>
      <c r="I42" s="178">
        <f>+H42*C42</f>
        <v>82600</v>
      </c>
      <c r="J42" s="106">
        <f t="shared" si="21"/>
        <v>0</v>
      </c>
      <c r="K42" s="122">
        <f t="shared" si="21"/>
        <v>0</v>
      </c>
      <c r="L42" s="145">
        <f t="shared" si="12"/>
        <v>0</v>
      </c>
    </row>
    <row r="43" spans="1:12" ht="22.5" customHeight="1" x14ac:dyDescent="0.15">
      <c r="A43" s="247"/>
      <c r="B43" s="169" t="s">
        <v>122</v>
      </c>
      <c r="C43" s="176"/>
      <c r="D43" s="182">
        <f>D41+D42</f>
        <v>28</v>
      </c>
      <c r="E43" s="178">
        <f>SUM(E41:E42)</f>
        <v>116200</v>
      </c>
      <c r="F43" s="182">
        <f>F41+F42</f>
        <v>30</v>
      </c>
      <c r="G43" s="181">
        <f>SUM(G41:G42)</f>
        <v>121000</v>
      </c>
      <c r="H43" s="182">
        <f>H41+H42</f>
        <v>31</v>
      </c>
      <c r="I43" s="181">
        <f>SUM(I41:I42)</f>
        <v>123400</v>
      </c>
      <c r="J43" s="106">
        <f t="shared" si="21"/>
        <v>1</v>
      </c>
      <c r="K43" s="122">
        <f t="shared" si="21"/>
        <v>2400</v>
      </c>
      <c r="L43" s="145">
        <f t="shared" si="12"/>
        <v>2</v>
      </c>
    </row>
    <row r="44" spans="1:12" ht="22.5" customHeight="1" x14ac:dyDescent="0.15">
      <c r="A44" s="248" t="s">
        <v>140</v>
      </c>
      <c r="B44" s="249"/>
      <c r="C44" s="61"/>
      <c r="D44" s="57">
        <f t="shared" ref="D44:I44" si="23">D9+D39+D40+D43</f>
        <v>9762</v>
      </c>
      <c r="E44" s="178">
        <f t="shared" si="23"/>
        <v>48611800</v>
      </c>
      <c r="F44" s="57">
        <f t="shared" si="23"/>
        <v>9908</v>
      </c>
      <c r="G44" s="178">
        <f t="shared" si="23"/>
        <v>50580900</v>
      </c>
      <c r="H44" s="57">
        <f t="shared" si="23"/>
        <v>10066</v>
      </c>
      <c r="I44" s="178">
        <f t="shared" si="23"/>
        <v>52676600</v>
      </c>
      <c r="J44" s="106">
        <f t="shared" si="21"/>
        <v>158</v>
      </c>
      <c r="K44" s="122">
        <f t="shared" si="21"/>
        <v>2095700</v>
      </c>
      <c r="L44" s="145">
        <f t="shared" si="12"/>
        <v>4.0999999999999996</v>
      </c>
    </row>
    <row r="45" spans="1:12" ht="6" customHeight="1" x14ac:dyDescent="0.15">
      <c r="A45" s="177"/>
      <c r="B45" s="177"/>
      <c r="C45" s="118"/>
      <c r="D45" s="118"/>
      <c r="E45" s="118"/>
      <c r="F45" s="118"/>
      <c r="G45" s="118"/>
      <c r="H45" s="118"/>
      <c r="I45" s="118"/>
      <c r="J45" s="124"/>
      <c r="K45" s="124"/>
      <c r="L45" s="124"/>
    </row>
    <row r="46" spans="1:12" ht="13.5" x14ac:dyDescent="0.15"/>
    <row r="47" spans="1:12" ht="13.5" x14ac:dyDescent="0.15"/>
    <row r="48" spans="1:12" ht="13.5" x14ac:dyDescent="0.15"/>
    <row r="50" spans="12:12" ht="33" customHeight="1" x14ac:dyDescent="0.15">
      <c r="L50" s="162"/>
    </row>
  </sheetData>
  <mergeCells count="11">
    <mergeCell ref="J2:L2"/>
    <mergeCell ref="C3:C4"/>
    <mergeCell ref="D3:E3"/>
    <mergeCell ref="F3:G3"/>
    <mergeCell ref="H3:I3"/>
    <mergeCell ref="J3:L3"/>
    <mergeCell ref="A5:A9"/>
    <mergeCell ref="A10:A39"/>
    <mergeCell ref="A40:B40"/>
    <mergeCell ref="A41:A43"/>
    <mergeCell ref="A44:B4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町税決算額状況</vt:lpstr>
      <vt:lpstr>町税の推移</vt:lpstr>
      <vt:lpstr>町税調定額（1）</vt:lpstr>
      <vt:lpstr>町税調定額（2）</vt:lpstr>
      <vt:lpstr>納税義務者数の推移</vt:lpstr>
      <vt:lpstr>総所得金額の状況</vt:lpstr>
      <vt:lpstr>法人税割件数表</vt:lpstr>
      <vt:lpstr>固定資産税</vt:lpstr>
      <vt:lpstr>軽自動車税課税台数表</vt:lpstr>
      <vt:lpstr>たばこ税</vt:lpstr>
      <vt:lpstr>たばこ税!Print_Area</vt:lpstr>
      <vt:lpstr>軽自動車税課税台数表!Print_Area</vt:lpstr>
      <vt:lpstr>固定資産税!Print_Area</vt:lpstr>
      <vt:lpstr>総所得金額の状況!Print_Area</vt:lpstr>
      <vt:lpstr>町税の推移!Print_Area</vt:lpstr>
      <vt:lpstr>町税決算額状況!Print_Area</vt:lpstr>
      <vt:lpstr>'町税調定額（2）'!Print_Area</vt:lpstr>
      <vt:lpstr>納税義務者数の推移!Print_Area</vt:lpstr>
      <vt:lpstr>法人税割件数表!Print_Area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</dc:creator>
  <cp:lastModifiedBy>税務課</cp:lastModifiedBy>
  <cp:lastPrinted>2023-10-26T01:05:34Z</cp:lastPrinted>
  <dcterms:created xsi:type="dcterms:W3CDTF">2023-10-24T04:18:39Z</dcterms:created>
  <dcterms:modified xsi:type="dcterms:W3CDTF">2023-10-30T00:23:48Z</dcterms:modified>
</cp:coreProperties>
</file>