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m9370\Desktop\R7年度１回葉山町国保運営協議会資料資料\"/>
    </mc:Choice>
  </mc:AlternateContent>
  <xr:revisionPtr revIDLastSave="0" documentId="13_ncr:1_{CD8B47AB-12B8-4931-AAC4-D4D5FD0C399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7-R6 比較" sheetId="6" r:id="rId1"/>
  </sheets>
  <definedNames>
    <definedName name="_xlnm.Print_Area" localSheetId="0">'R7-R6 比較'!$A$1:$L$80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6" l="1"/>
  <c r="F29" i="6"/>
  <c r="E30" i="6"/>
  <c r="E29" i="6"/>
  <c r="J47" i="6"/>
  <c r="I47" i="6"/>
  <c r="C8" i="6" l="1"/>
  <c r="F79" i="6"/>
  <c r="F80" i="6" s="1"/>
  <c r="H78" i="6"/>
  <c r="F78" i="6"/>
  <c r="H77" i="6"/>
  <c r="F77" i="6"/>
  <c r="J76" i="6"/>
  <c r="I76" i="6"/>
  <c r="H76" i="6"/>
  <c r="G76" i="6"/>
  <c r="F76" i="6"/>
  <c r="E76" i="6"/>
  <c r="D76" i="6"/>
  <c r="C76" i="6"/>
  <c r="I74" i="6"/>
  <c r="C78" i="6" s="1"/>
  <c r="D72" i="6"/>
  <c r="H71" i="6"/>
  <c r="G71" i="6"/>
  <c r="F71" i="6"/>
  <c r="J71" i="6" s="1"/>
  <c r="E71" i="6"/>
  <c r="D71" i="6"/>
  <c r="C71" i="6"/>
  <c r="H70" i="6"/>
  <c r="F70" i="6"/>
  <c r="D70" i="6"/>
  <c r="C70" i="6"/>
  <c r="C72" i="6" s="1"/>
  <c r="H69" i="6"/>
  <c r="F69" i="6"/>
  <c r="D69" i="6"/>
  <c r="C69" i="6"/>
  <c r="J68" i="6"/>
  <c r="I68" i="6"/>
  <c r="H68" i="6"/>
  <c r="G68" i="6"/>
  <c r="F68" i="6"/>
  <c r="E68" i="6"/>
  <c r="D68" i="6"/>
  <c r="C68" i="6"/>
  <c r="H63" i="6"/>
  <c r="F63" i="6"/>
  <c r="D63" i="6"/>
  <c r="C63" i="6"/>
  <c r="H62" i="6"/>
  <c r="F62" i="6"/>
  <c r="D62" i="6"/>
  <c r="J62" i="6" s="1"/>
  <c r="C62" i="6"/>
  <c r="H61" i="6"/>
  <c r="H64" i="6" s="1"/>
  <c r="F61" i="6"/>
  <c r="F64" i="6" s="1"/>
  <c r="E61" i="6"/>
  <c r="D61" i="6"/>
  <c r="C61" i="6"/>
  <c r="J60" i="6"/>
  <c r="I60" i="6"/>
  <c r="H60" i="6"/>
  <c r="G60" i="6"/>
  <c r="F60" i="6"/>
  <c r="E60" i="6"/>
  <c r="D60" i="6"/>
  <c r="C60" i="6"/>
  <c r="H55" i="6"/>
  <c r="F55" i="6"/>
  <c r="E55" i="6"/>
  <c r="D55" i="6"/>
  <c r="J55" i="6" s="1"/>
  <c r="C55" i="6"/>
  <c r="H54" i="6"/>
  <c r="G54" i="6"/>
  <c r="F54" i="6"/>
  <c r="D54" i="6"/>
  <c r="C54" i="6"/>
  <c r="H53" i="6"/>
  <c r="F53" i="6"/>
  <c r="D53" i="6"/>
  <c r="C53" i="6"/>
  <c r="C56" i="6" s="1"/>
  <c r="J52" i="6"/>
  <c r="I52" i="6"/>
  <c r="H52" i="6"/>
  <c r="G52" i="6"/>
  <c r="F52" i="6"/>
  <c r="E52" i="6"/>
  <c r="D52" i="6"/>
  <c r="C52" i="6"/>
  <c r="H47" i="6"/>
  <c r="K47" i="6" s="1"/>
  <c r="F47" i="6"/>
  <c r="D47" i="6"/>
  <c r="C47" i="6"/>
  <c r="H46" i="6"/>
  <c r="F46" i="6"/>
  <c r="D46" i="6"/>
  <c r="C46" i="6"/>
  <c r="H45" i="6"/>
  <c r="F45" i="6"/>
  <c r="F48" i="6" s="1"/>
  <c r="D45" i="6"/>
  <c r="D48" i="6" s="1"/>
  <c r="C45" i="6"/>
  <c r="J44" i="6"/>
  <c r="I44" i="6"/>
  <c r="H44" i="6"/>
  <c r="G44" i="6"/>
  <c r="F44" i="6"/>
  <c r="E44" i="6"/>
  <c r="D44" i="6"/>
  <c r="C44" i="6"/>
  <c r="H39" i="6"/>
  <c r="G39" i="6"/>
  <c r="F39" i="6"/>
  <c r="E39" i="6"/>
  <c r="D39" i="6"/>
  <c r="J39" i="6" s="1"/>
  <c r="C39" i="6"/>
  <c r="H38" i="6"/>
  <c r="F38" i="6"/>
  <c r="D38" i="6"/>
  <c r="J38" i="6" s="1"/>
  <c r="C38" i="6"/>
  <c r="C40" i="6" s="1"/>
  <c r="H37" i="6"/>
  <c r="F37" i="6"/>
  <c r="D37" i="6"/>
  <c r="C37" i="6"/>
  <c r="J36" i="6"/>
  <c r="I36" i="6"/>
  <c r="H36" i="6"/>
  <c r="G36" i="6"/>
  <c r="F36" i="6"/>
  <c r="E36" i="6"/>
  <c r="D36" i="6"/>
  <c r="C36" i="6"/>
  <c r="H31" i="6"/>
  <c r="H32" i="6" s="1"/>
  <c r="G31" i="6"/>
  <c r="F31" i="6"/>
  <c r="D31" i="6"/>
  <c r="C31" i="6"/>
  <c r="H30" i="6"/>
  <c r="J30" i="6"/>
  <c r="D30" i="6"/>
  <c r="C30" i="6"/>
  <c r="H29" i="6"/>
  <c r="D29" i="6"/>
  <c r="D32" i="6" s="1"/>
  <c r="C29" i="6"/>
  <c r="J28" i="6"/>
  <c r="I28" i="6"/>
  <c r="H28" i="6"/>
  <c r="G28" i="6"/>
  <c r="F28" i="6"/>
  <c r="E28" i="6"/>
  <c r="D28" i="6"/>
  <c r="C28" i="6"/>
  <c r="C24" i="6"/>
  <c r="H23" i="6"/>
  <c r="F23" i="6"/>
  <c r="D23" i="6"/>
  <c r="J23" i="6" s="1"/>
  <c r="C23" i="6"/>
  <c r="H22" i="6"/>
  <c r="F22" i="6"/>
  <c r="E22" i="6"/>
  <c r="D22" i="6"/>
  <c r="J22" i="6" s="1"/>
  <c r="C22" i="6"/>
  <c r="H21" i="6"/>
  <c r="H24" i="6" s="1"/>
  <c r="F21" i="6"/>
  <c r="E21" i="6"/>
  <c r="D21" i="6"/>
  <c r="C21" i="6"/>
  <c r="J20" i="6"/>
  <c r="I20" i="6"/>
  <c r="H20" i="6"/>
  <c r="G20" i="6"/>
  <c r="F20" i="6"/>
  <c r="E20" i="6"/>
  <c r="D20" i="6"/>
  <c r="C20" i="6"/>
  <c r="H14" i="6"/>
  <c r="F14" i="6"/>
  <c r="F16" i="6" s="1"/>
  <c r="D14" i="6"/>
  <c r="C14" i="6"/>
  <c r="H13" i="6"/>
  <c r="F13" i="6"/>
  <c r="D13" i="6"/>
  <c r="C13" i="6"/>
  <c r="J12" i="6"/>
  <c r="I12" i="6"/>
  <c r="H12" i="6"/>
  <c r="G12" i="6"/>
  <c r="F12" i="6"/>
  <c r="E12" i="6"/>
  <c r="D12" i="6"/>
  <c r="C12" i="6"/>
  <c r="H8" i="6"/>
  <c r="F8" i="6"/>
  <c r="D8" i="6"/>
  <c r="G63" i="6"/>
  <c r="E31" i="6"/>
  <c r="I31" i="6" s="1"/>
  <c r="G78" i="6"/>
  <c r="E8" i="6"/>
  <c r="G13" i="6"/>
  <c r="E53" i="6"/>
  <c r="J79" i="6" l="1"/>
  <c r="F56" i="6"/>
  <c r="H48" i="6"/>
  <c r="H56" i="6"/>
  <c r="J70" i="6"/>
  <c r="D24" i="6"/>
  <c r="D16" i="6"/>
  <c r="J54" i="6"/>
  <c r="K31" i="6"/>
  <c r="H16" i="6"/>
  <c r="J37" i="6"/>
  <c r="J40" i="6" s="1"/>
  <c r="F24" i="6"/>
  <c r="J31" i="6"/>
  <c r="H40" i="6"/>
  <c r="D64" i="6"/>
  <c r="H80" i="6"/>
  <c r="J14" i="6"/>
  <c r="F32" i="6"/>
  <c r="F72" i="6"/>
  <c r="J46" i="6"/>
  <c r="J53" i="6"/>
  <c r="J69" i="6"/>
  <c r="J72" i="6" s="1"/>
  <c r="D56" i="6"/>
  <c r="J45" i="6"/>
  <c r="J63" i="6"/>
  <c r="C16" i="6"/>
  <c r="I71" i="6"/>
  <c r="K71" i="6" s="1"/>
  <c r="C48" i="6"/>
  <c r="C32" i="6"/>
  <c r="I39" i="6"/>
  <c r="K39" i="6" s="1"/>
  <c r="J48" i="6"/>
  <c r="J61" i="6"/>
  <c r="G8" i="6"/>
  <c r="J13" i="6"/>
  <c r="J16" i="6" s="1"/>
  <c r="G21" i="6"/>
  <c r="I21" i="6" s="1"/>
  <c r="D40" i="6"/>
  <c r="G70" i="6"/>
  <c r="G38" i="6"/>
  <c r="G55" i="6"/>
  <c r="I55" i="6" s="1"/>
  <c r="K55" i="6" s="1"/>
  <c r="D77" i="6"/>
  <c r="G69" i="6"/>
  <c r="G72" i="6" s="1"/>
  <c r="J29" i="6"/>
  <c r="E38" i="6"/>
  <c r="I38" i="6" s="1"/>
  <c r="K38" i="6" s="1"/>
  <c r="E23" i="6"/>
  <c r="E24" i="6" s="1"/>
  <c r="C77" i="6"/>
  <c r="G23" i="6"/>
  <c r="F40" i="6"/>
  <c r="E45" i="6"/>
  <c r="E62" i="6"/>
  <c r="C64" i="6"/>
  <c r="E77" i="6"/>
  <c r="E79" i="6"/>
  <c r="I79" i="6" s="1"/>
  <c r="K79" i="6" s="1"/>
  <c r="H72" i="6"/>
  <c r="G62" i="6"/>
  <c r="I62" i="6" s="1"/>
  <c r="K62" i="6" s="1"/>
  <c r="G77" i="6"/>
  <c r="G80" i="6" s="1"/>
  <c r="E70" i="6"/>
  <c r="I70" i="6" s="1"/>
  <c r="J21" i="6"/>
  <c r="J24" i="6" s="1"/>
  <c r="E32" i="6"/>
  <c r="G30" i="6"/>
  <c r="E69" i="6"/>
  <c r="G53" i="6"/>
  <c r="E14" i="6"/>
  <c r="G45" i="6"/>
  <c r="E47" i="6"/>
  <c r="G14" i="6"/>
  <c r="G16" i="6" s="1"/>
  <c r="E37" i="6"/>
  <c r="G47" i="6"/>
  <c r="E54" i="6"/>
  <c r="I54" i="6" s="1"/>
  <c r="K54" i="6" s="1"/>
  <c r="G22" i="6"/>
  <c r="I22" i="6" s="1"/>
  <c r="K22" i="6" s="1"/>
  <c r="E13" i="6"/>
  <c r="I13" i="6" s="1"/>
  <c r="E46" i="6"/>
  <c r="I46" i="6" s="1"/>
  <c r="G61" i="6"/>
  <c r="G64" i="6" s="1"/>
  <c r="E63" i="6"/>
  <c r="I63" i="6" s="1"/>
  <c r="E78" i="6"/>
  <c r="I78" i="6" s="1"/>
  <c r="G37" i="6"/>
  <c r="D78" i="6"/>
  <c r="J78" i="6" s="1"/>
  <c r="G29" i="6"/>
  <c r="G46" i="6"/>
  <c r="J64" i="6" l="1"/>
  <c r="J32" i="6"/>
  <c r="J56" i="6"/>
  <c r="K63" i="6"/>
  <c r="K70" i="6"/>
  <c r="K46" i="6"/>
  <c r="I45" i="6"/>
  <c r="K45" i="6" s="1"/>
  <c r="I14" i="6"/>
  <c r="K14" i="6" s="1"/>
  <c r="G56" i="6"/>
  <c r="G32" i="6"/>
  <c r="G40" i="6"/>
  <c r="E56" i="6"/>
  <c r="I29" i="6"/>
  <c r="K78" i="6"/>
  <c r="I23" i="6"/>
  <c r="K23" i="6" s="1"/>
  <c r="I24" i="6"/>
  <c r="K21" i="6"/>
  <c r="I77" i="6"/>
  <c r="C80" i="6"/>
  <c r="I30" i="6"/>
  <c r="K30" i="6" s="1"/>
  <c r="E16" i="6"/>
  <c r="E80" i="6"/>
  <c r="G24" i="6"/>
  <c r="I16" i="6"/>
  <c r="K13" i="6"/>
  <c r="D80" i="6"/>
  <c r="J77" i="6"/>
  <c r="J80" i="6" s="1"/>
  <c r="I53" i="6"/>
  <c r="I37" i="6"/>
  <c r="E40" i="6"/>
  <c r="I69" i="6"/>
  <c r="E72" i="6"/>
  <c r="I61" i="6"/>
  <c r="E64" i="6"/>
  <c r="G48" i="6"/>
  <c r="E48" i="6"/>
  <c r="I48" i="6" l="1"/>
  <c r="K24" i="6"/>
  <c r="L24" i="6"/>
  <c r="K16" i="6"/>
  <c r="L16" i="6"/>
  <c r="I56" i="6"/>
  <c r="K53" i="6"/>
  <c r="I80" i="6"/>
  <c r="K77" i="6"/>
  <c r="K69" i="6"/>
  <c r="I72" i="6"/>
  <c r="I64" i="6"/>
  <c r="K61" i="6"/>
  <c r="K37" i="6"/>
  <c r="I40" i="6"/>
  <c r="I32" i="6"/>
  <c r="K29" i="6"/>
  <c r="K64" i="6" l="1"/>
  <c r="L64" i="6"/>
  <c r="K72" i="6"/>
  <c r="L72" i="6"/>
  <c r="K56" i="6"/>
  <c r="L56" i="6"/>
  <c r="K40" i="6"/>
  <c r="L40" i="6"/>
  <c r="K80" i="6"/>
  <c r="L80" i="6"/>
  <c r="K32" i="6"/>
  <c r="L32" i="6"/>
  <c r="K48" i="6"/>
  <c r="L48" i="6"/>
</calcChain>
</file>

<file path=xl/sharedStrings.xml><?xml version="1.0" encoding="utf-8"?>
<sst xmlns="http://schemas.openxmlformats.org/spreadsheetml/2006/main" count="154" uniqueCount="30">
  <si>
    <t>医療分</t>
    <rPh sb="0" eb="2">
      <t>イリョウ</t>
    </rPh>
    <rPh sb="2" eb="3">
      <t>ブン</t>
    </rPh>
    <phoneticPr fontId="2"/>
  </si>
  <si>
    <t>支援分</t>
    <rPh sb="0" eb="2">
      <t>シエン</t>
    </rPh>
    <rPh sb="2" eb="3">
      <t>ブン</t>
    </rPh>
    <phoneticPr fontId="2"/>
  </si>
  <si>
    <t>介護分</t>
    <rPh sb="0" eb="2">
      <t>カイゴ</t>
    </rPh>
    <rPh sb="2" eb="3">
      <t>ブン</t>
    </rPh>
    <phoneticPr fontId="2"/>
  </si>
  <si>
    <t>　</t>
    <phoneticPr fontId="2"/>
  </si>
  <si>
    <t>合　計</t>
    <rPh sb="0" eb="1">
      <t>ゴウ</t>
    </rPh>
    <rPh sb="2" eb="3">
      <t>ケイ</t>
    </rPh>
    <phoneticPr fontId="2"/>
  </si>
  <si>
    <t>‐</t>
  </si>
  <si>
    <t>区　分</t>
    <rPh sb="0" eb="1">
      <t>ク</t>
    </rPh>
    <rPh sb="2" eb="3">
      <t>ブン</t>
    </rPh>
    <phoneticPr fontId="2"/>
  </si>
  <si>
    <t>‐</t>
    <phoneticPr fontId="2"/>
  </si>
  <si>
    <t>差引額</t>
    <rPh sb="0" eb="3">
      <t>サシヒキガク</t>
    </rPh>
    <phoneticPr fontId="2"/>
  </si>
  <si>
    <t>-</t>
    <phoneticPr fontId="2"/>
  </si>
  <si>
    <t>（所得額</t>
    <phoneticPr fontId="2"/>
  </si>
  <si>
    <t>円）</t>
    <phoneticPr fontId="2"/>
  </si>
  <si>
    <t>前年度比</t>
    <rPh sb="0" eb="4">
      <t>ゼンネンドヒ</t>
    </rPh>
    <phoneticPr fontId="2"/>
  </si>
  <si>
    <t>令和６年度</t>
    <rPh sb="0" eb="2">
      <t>レイワ</t>
    </rPh>
    <rPh sb="3" eb="4">
      <t>ネン</t>
    </rPh>
    <rPh sb="4" eb="5">
      <t>ド</t>
    </rPh>
    <phoneticPr fontId="2"/>
  </si>
  <si>
    <t>所得割（％）</t>
    <rPh sb="0" eb="3">
      <t>ショトクワリ</t>
    </rPh>
    <phoneticPr fontId="2"/>
  </si>
  <si>
    <t>均等割（円）</t>
    <rPh sb="0" eb="3">
      <t>キントウワリ</t>
    </rPh>
    <rPh sb="4" eb="5">
      <t>エン</t>
    </rPh>
    <phoneticPr fontId="2"/>
  </si>
  <si>
    <t>平等割（円）</t>
    <rPh sb="0" eb="2">
      <t>ビョウドウ</t>
    </rPh>
    <rPh sb="2" eb="3">
      <t>ワリ</t>
    </rPh>
    <rPh sb="4" eb="5">
      <t>エン</t>
    </rPh>
    <phoneticPr fontId="2"/>
  </si>
  <si>
    <t>３区分　計</t>
    <rPh sb="1" eb="3">
      <t>クブン</t>
    </rPh>
    <rPh sb="4" eb="5">
      <t>ケイ</t>
    </rPh>
    <phoneticPr fontId="2"/>
  </si>
  <si>
    <t>３５歳（単身世帯）／収入額１７０万円</t>
    <rPh sb="2" eb="3">
      <t>サイ</t>
    </rPh>
    <rPh sb="4" eb="6">
      <t>タンシン</t>
    </rPh>
    <rPh sb="6" eb="8">
      <t>セタイ</t>
    </rPh>
    <phoneticPr fontId="2"/>
  </si>
  <si>
    <t>合　計（円）</t>
    <rPh sb="0" eb="1">
      <t>ゴウ</t>
    </rPh>
    <rPh sb="2" eb="3">
      <t>ケイ</t>
    </rPh>
    <rPh sb="4" eb="5">
      <t>エン</t>
    </rPh>
    <phoneticPr fontId="2"/>
  </si>
  <si>
    <t>夫：４０歳／妻：４０歳／子：１０歳（３人世帯）／収入額３５０万円</t>
    <rPh sb="0" eb="1">
      <t>オット</t>
    </rPh>
    <rPh sb="4" eb="5">
      <t>サイ</t>
    </rPh>
    <rPh sb="6" eb="7">
      <t>ツマ</t>
    </rPh>
    <rPh sb="10" eb="11">
      <t>サイ</t>
    </rPh>
    <rPh sb="12" eb="13">
      <t>コ</t>
    </rPh>
    <rPh sb="16" eb="17">
      <t>サイ</t>
    </rPh>
    <rPh sb="19" eb="20">
      <t>ニン</t>
    </rPh>
    <rPh sb="20" eb="22">
      <t>セタイ</t>
    </rPh>
    <phoneticPr fontId="2"/>
  </si>
  <si>
    <t>夫：４０歳／妻：４０歳／子：１０歳／子：７歳（４人世帯）／収入額３５０万円</t>
    <rPh sb="0" eb="1">
      <t>オット</t>
    </rPh>
    <rPh sb="4" eb="5">
      <t>サイ</t>
    </rPh>
    <rPh sb="6" eb="7">
      <t>ツマ</t>
    </rPh>
    <rPh sb="10" eb="11">
      <t>サイ</t>
    </rPh>
    <rPh sb="12" eb="13">
      <t>コ</t>
    </rPh>
    <rPh sb="16" eb="17">
      <t>サイ</t>
    </rPh>
    <rPh sb="18" eb="19">
      <t>コ</t>
    </rPh>
    <rPh sb="21" eb="22">
      <t>サイ</t>
    </rPh>
    <rPh sb="24" eb="25">
      <t>ニン</t>
    </rPh>
    <rPh sb="25" eb="27">
      <t>セタイ</t>
    </rPh>
    <phoneticPr fontId="2"/>
  </si>
  <si>
    <t>夫：５０歳／妻：５０歳／子：２０歳／子：１５歳（４人世帯）／収入額５００万円</t>
    <rPh sb="0" eb="1">
      <t>オット</t>
    </rPh>
    <rPh sb="4" eb="5">
      <t>サイ</t>
    </rPh>
    <rPh sb="6" eb="7">
      <t>ツマ</t>
    </rPh>
    <rPh sb="10" eb="11">
      <t>サイ</t>
    </rPh>
    <rPh sb="12" eb="13">
      <t>コ</t>
    </rPh>
    <rPh sb="16" eb="17">
      <t>サイ</t>
    </rPh>
    <rPh sb="18" eb="19">
      <t>コ</t>
    </rPh>
    <rPh sb="22" eb="23">
      <t>サイ</t>
    </rPh>
    <rPh sb="25" eb="26">
      <t>ニン</t>
    </rPh>
    <rPh sb="26" eb="28">
      <t>セタイ</t>
    </rPh>
    <phoneticPr fontId="2"/>
  </si>
  <si>
    <t>夫：５０歳／妻：５０歳／子：２０歳／子：１５歳（４人世帯）／収入額８００万円</t>
    <rPh sb="0" eb="1">
      <t>オット</t>
    </rPh>
    <rPh sb="4" eb="5">
      <t>サイ</t>
    </rPh>
    <rPh sb="6" eb="7">
      <t>ツマ</t>
    </rPh>
    <rPh sb="10" eb="11">
      <t>サイ</t>
    </rPh>
    <rPh sb="12" eb="13">
      <t>コ</t>
    </rPh>
    <rPh sb="16" eb="17">
      <t>サイ</t>
    </rPh>
    <rPh sb="18" eb="19">
      <t>コ</t>
    </rPh>
    <rPh sb="22" eb="23">
      <t>サイ</t>
    </rPh>
    <rPh sb="25" eb="26">
      <t>ニン</t>
    </rPh>
    <rPh sb="26" eb="28">
      <t>セタイ</t>
    </rPh>
    <phoneticPr fontId="2"/>
  </si>
  <si>
    <t>親：４５歳／子：１５歳／子：１０歳（３人世帯）／収入額０円（７割軽減）</t>
    <rPh sb="0" eb="1">
      <t>オヤ</t>
    </rPh>
    <rPh sb="4" eb="5">
      <t>サイ</t>
    </rPh>
    <rPh sb="6" eb="7">
      <t>コ</t>
    </rPh>
    <rPh sb="10" eb="11">
      <t>サイ</t>
    </rPh>
    <rPh sb="12" eb="13">
      <t>コ</t>
    </rPh>
    <rPh sb="16" eb="17">
      <t>サイ</t>
    </rPh>
    <rPh sb="19" eb="20">
      <t>ニン</t>
    </rPh>
    <rPh sb="20" eb="22">
      <t>セタイ</t>
    </rPh>
    <rPh sb="31" eb="32">
      <t>ワリ</t>
    </rPh>
    <rPh sb="32" eb="34">
      <t>ケイゲン</t>
    </rPh>
    <phoneticPr fontId="2"/>
  </si>
  <si>
    <t>親：４５歳／子：１５歳／子：１０歳（３人世帯）／収入額１８０万円（５割軽減）</t>
    <rPh sb="0" eb="1">
      <t>オヤ</t>
    </rPh>
    <rPh sb="4" eb="5">
      <t>サイ</t>
    </rPh>
    <rPh sb="6" eb="7">
      <t>コ</t>
    </rPh>
    <rPh sb="10" eb="11">
      <t>サイ</t>
    </rPh>
    <rPh sb="12" eb="13">
      <t>コ</t>
    </rPh>
    <rPh sb="16" eb="17">
      <t>サイ</t>
    </rPh>
    <rPh sb="19" eb="20">
      <t>ニン</t>
    </rPh>
    <rPh sb="20" eb="22">
      <t>セタイ</t>
    </rPh>
    <rPh sb="34" eb="35">
      <t>ワリ</t>
    </rPh>
    <rPh sb="35" eb="37">
      <t>ケイゲン</t>
    </rPh>
    <phoneticPr fontId="2"/>
  </si>
  <si>
    <t>親：４５歳／子：１５歳／子：１０歳（３人世帯）／収入額２５０万円（２割軽減）</t>
    <rPh sb="0" eb="1">
      <t>オヤ</t>
    </rPh>
    <rPh sb="4" eb="5">
      <t>サイ</t>
    </rPh>
    <rPh sb="6" eb="7">
      <t>コ</t>
    </rPh>
    <rPh sb="10" eb="11">
      <t>サイ</t>
    </rPh>
    <rPh sb="12" eb="13">
      <t>コ</t>
    </rPh>
    <rPh sb="16" eb="17">
      <t>サイ</t>
    </rPh>
    <rPh sb="19" eb="20">
      <t>ニン</t>
    </rPh>
    <rPh sb="20" eb="22">
      <t>セタイ</t>
    </rPh>
    <rPh sb="34" eb="35">
      <t>ワリ</t>
    </rPh>
    <rPh sb="35" eb="37">
      <t>ケイゲン</t>
    </rPh>
    <phoneticPr fontId="2"/>
  </si>
  <si>
    <t>夫：７０歳／妻：６５歳／年金収入額３００万円</t>
    <rPh sb="0" eb="1">
      <t>オット</t>
    </rPh>
    <rPh sb="4" eb="5">
      <t>サイ</t>
    </rPh>
    <rPh sb="6" eb="7">
      <t>ツマ</t>
    </rPh>
    <rPh sb="10" eb="11">
      <t>サイ</t>
    </rPh>
    <rPh sb="12" eb="14">
      <t>ネンキン</t>
    </rPh>
    <phoneticPr fontId="2"/>
  </si>
  <si>
    <t>令和７年度 - 令和６年度年間保険料の比較表（世帯ごとの試算）</t>
    <rPh sb="0" eb="1">
      <t>レイ</t>
    </rPh>
    <rPh sb="1" eb="2">
      <t>ワ</t>
    </rPh>
    <rPh sb="3" eb="5">
      <t>ネンド</t>
    </rPh>
    <rPh sb="8" eb="10">
      <t>レイワ</t>
    </rPh>
    <rPh sb="11" eb="13">
      <t>ネンド</t>
    </rPh>
    <rPh sb="13" eb="15">
      <t>ネンカン</t>
    </rPh>
    <rPh sb="15" eb="18">
      <t>ホケンリョウ</t>
    </rPh>
    <rPh sb="19" eb="21">
      <t>ヒカク</t>
    </rPh>
    <rPh sb="21" eb="22">
      <t>ヒョウ</t>
    </rPh>
    <rPh sb="23" eb="25">
      <t>セタイ</t>
    </rPh>
    <rPh sb="28" eb="30">
      <t>シサン</t>
    </rPh>
    <phoneticPr fontId="2"/>
  </si>
  <si>
    <t>令和７年度</t>
    <rPh sb="0" eb="2">
      <t>レイワ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</si>
</sst>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);[Red]\(#,##0.00\)"/>
    <numFmt numFmtId="177" formatCode="#,##0_);[Red]\(#,##0\)"/>
    <numFmt numFmtId="178" formatCode="#,##0_ "/>
    <numFmt numFmtId="179" formatCode="#,##0;&quot;△ &quot;#,##0"/>
    <numFmt numFmtId="182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1"/>
      <name val="HGS創英角ﾎﾟｯﾌﾟ体"/>
      <family val="3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177" fontId="3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left" vertical="center"/>
    </xf>
    <xf numFmtId="177" fontId="4" fillId="2" borderId="1" xfId="0" applyNumberFormat="1" applyFont="1" applyFill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3" fillId="0" borderId="1" xfId="0" applyNumberFormat="1" applyFont="1" applyBorder="1">
      <alignment vertical="center"/>
    </xf>
    <xf numFmtId="182" fontId="3" fillId="0" borderId="1" xfId="2" applyNumberFormat="1" applyFont="1" applyBorder="1">
      <alignment vertical="center"/>
    </xf>
    <xf numFmtId="177" fontId="4" fillId="0" borderId="1" xfId="0" applyNumberFormat="1" applyFont="1" applyBorder="1" applyAlignment="1">
      <alignment horizontal="center" vertical="center"/>
    </xf>
    <xf numFmtId="176" fontId="4" fillId="2" borderId="1" xfId="0" applyNumberFormat="1" applyFont="1" applyFill="1" applyBorder="1">
      <alignment vertical="center"/>
    </xf>
    <xf numFmtId="176" fontId="4" fillId="0" borderId="1" xfId="0" applyNumberFormat="1" applyFont="1" applyBorder="1">
      <alignment vertical="center"/>
    </xf>
    <xf numFmtId="177" fontId="4" fillId="2" borderId="1" xfId="1" applyNumberFormat="1" applyFont="1" applyFill="1" applyBorder="1">
      <alignment vertical="center"/>
    </xf>
    <xf numFmtId="177" fontId="4" fillId="0" borderId="1" xfId="1" applyNumberFormat="1" applyFont="1" applyBorder="1">
      <alignment vertical="center"/>
    </xf>
    <xf numFmtId="177" fontId="7" fillId="0" borderId="4" xfId="0" applyNumberFormat="1" applyFont="1" applyBorder="1">
      <alignment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1" xfId="1" applyNumberFormat="1" applyFont="1" applyFill="1" applyBorder="1">
      <alignment vertical="center"/>
    </xf>
    <xf numFmtId="179" fontId="4" fillId="0" borderId="1" xfId="1" applyNumberFormat="1" applyFont="1" applyFill="1" applyBorder="1">
      <alignment vertical="center"/>
    </xf>
    <xf numFmtId="177" fontId="4" fillId="0" borderId="1" xfId="1" applyNumberFormat="1" applyFont="1" applyFill="1" applyBorder="1" applyAlignment="1">
      <alignment horizontal="center" vertical="center"/>
    </xf>
    <xf numFmtId="179" fontId="4" fillId="0" borderId="1" xfId="1" applyNumberFormat="1" applyFont="1" applyFill="1" applyBorder="1" applyAlignment="1">
      <alignment horizontal="center" vertical="center"/>
    </xf>
    <xf numFmtId="179" fontId="4" fillId="0" borderId="1" xfId="1" applyNumberFormat="1" applyFont="1" applyFill="1" applyBorder="1" applyAlignment="1">
      <alignment vertical="center"/>
    </xf>
    <xf numFmtId="178" fontId="4" fillId="0" borderId="1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3" xfId="0" applyNumberFormat="1" applyFont="1" applyBorder="1" applyAlignment="1">
      <alignment horizontal="center" vertical="center"/>
    </xf>
    <xf numFmtId="176" fontId="4" fillId="2" borderId="14" xfId="0" applyNumberFormat="1" applyFont="1" applyFill="1" applyBorder="1">
      <alignment vertical="center"/>
    </xf>
    <xf numFmtId="176" fontId="4" fillId="0" borderId="14" xfId="0" applyNumberFormat="1" applyFont="1" applyBorder="1">
      <alignment vertical="center"/>
    </xf>
    <xf numFmtId="177" fontId="4" fillId="2" borderId="14" xfId="1" applyNumberFormat="1" applyFont="1" applyFill="1" applyBorder="1">
      <alignment vertical="center"/>
    </xf>
    <xf numFmtId="177" fontId="4" fillId="0" borderId="14" xfId="1" applyNumberFormat="1" applyFont="1" applyBorder="1">
      <alignment vertical="center"/>
    </xf>
    <xf numFmtId="177" fontId="4" fillId="0" borderId="8" xfId="1" applyNumberFormat="1" applyFont="1" applyBorder="1">
      <alignment vertical="center"/>
    </xf>
    <xf numFmtId="177" fontId="4" fillId="0" borderId="15" xfId="1" applyNumberFormat="1" applyFont="1" applyBorder="1">
      <alignment vertical="center"/>
    </xf>
    <xf numFmtId="176" fontId="4" fillId="2" borderId="11" xfId="0" applyNumberFormat="1" applyFont="1" applyFill="1" applyBorder="1">
      <alignment vertical="center"/>
    </xf>
    <xf numFmtId="177" fontId="4" fillId="2" borderId="11" xfId="0" applyNumberFormat="1" applyFont="1" applyFill="1" applyBorder="1">
      <alignment vertical="center"/>
    </xf>
    <xf numFmtId="177" fontId="4" fillId="2" borderId="12" xfId="0" applyNumberFormat="1" applyFont="1" applyFill="1" applyBorder="1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17" xfId="0" applyNumberFormat="1" applyFont="1" applyBorder="1">
      <alignment vertical="center"/>
    </xf>
    <xf numFmtId="177" fontId="6" fillId="2" borderId="1" xfId="0" applyNumberFormat="1" applyFont="1" applyFill="1" applyBorder="1" applyAlignment="1">
      <alignment horizontal="right" vertical="center"/>
    </xf>
    <xf numFmtId="179" fontId="5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0"/>
  <sheetViews>
    <sheetView tabSelected="1" view="pageBreakPreview" zoomScale="60" zoomScaleNormal="85" workbookViewId="0">
      <selection activeCell="E78" sqref="E78"/>
    </sheetView>
  </sheetViews>
  <sheetFormatPr defaultColWidth="9" defaultRowHeight="13" x14ac:dyDescent="0.2"/>
  <cols>
    <col min="1" max="1" width="4.1796875" style="1" customWidth="1"/>
    <col min="2" max="11" width="15.90625" style="1" customWidth="1"/>
    <col min="12" max="16384" width="9" style="1"/>
  </cols>
  <sheetData>
    <row r="1" spans="1:12" ht="26.25" customHeight="1" x14ac:dyDescent="0.2">
      <c r="B1" s="41" t="s">
        <v>28</v>
      </c>
      <c r="C1" s="41"/>
      <c r="D1" s="41"/>
      <c r="E1" s="41"/>
      <c r="F1" s="41"/>
      <c r="G1" s="41"/>
      <c r="H1" s="41"/>
      <c r="I1" s="41"/>
      <c r="J1" s="41"/>
      <c r="K1" s="41"/>
    </row>
    <row r="2" spans="1:12" s="2" customFormat="1" ht="36" customHeight="1" thickBot="1" x14ac:dyDescent="0.25"/>
    <row r="3" spans="1:12" s="2" customFormat="1" ht="17.25" customHeight="1" x14ac:dyDescent="0.2">
      <c r="B3" s="42" t="s">
        <v>6</v>
      </c>
      <c r="C3" s="44" t="s">
        <v>14</v>
      </c>
      <c r="D3" s="45"/>
      <c r="E3" s="44" t="s">
        <v>15</v>
      </c>
      <c r="F3" s="45"/>
      <c r="G3" s="44" t="s">
        <v>16</v>
      </c>
      <c r="H3" s="46"/>
    </row>
    <row r="4" spans="1:12" s="2" customFormat="1" ht="17.25" customHeight="1" x14ac:dyDescent="0.2">
      <c r="B4" s="43"/>
      <c r="C4" s="5" t="s">
        <v>29</v>
      </c>
      <c r="D4" s="9" t="s">
        <v>13</v>
      </c>
      <c r="E4" s="5" t="s">
        <v>29</v>
      </c>
      <c r="F4" s="33" t="s">
        <v>13</v>
      </c>
      <c r="G4" s="5" t="s">
        <v>29</v>
      </c>
      <c r="H4" s="34" t="s">
        <v>13</v>
      </c>
      <c r="I4" s="35"/>
    </row>
    <row r="5" spans="1:12" s="2" customFormat="1" ht="17.25" customHeight="1" x14ac:dyDescent="0.2">
      <c r="B5" s="6" t="s">
        <v>0</v>
      </c>
      <c r="C5" s="10">
        <v>5.78</v>
      </c>
      <c r="D5" s="11">
        <v>5.78</v>
      </c>
      <c r="E5" s="12">
        <v>25300</v>
      </c>
      <c r="F5" s="13">
        <v>25300</v>
      </c>
      <c r="G5" s="12">
        <v>20000</v>
      </c>
      <c r="H5" s="28">
        <v>20000</v>
      </c>
    </row>
    <row r="6" spans="1:12" s="2" customFormat="1" ht="17.25" customHeight="1" x14ac:dyDescent="0.2">
      <c r="B6" s="6" t="s">
        <v>1</v>
      </c>
      <c r="C6" s="10">
        <v>2.5499999999999998</v>
      </c>
      <c r="D6" s="11">
        <v>2.5499999999999998</v>
      </c>
      <c r="E6" s="12">
        <v>10900</v>
      </c>
      <c r="F6" s="13">
        <v>10900</v>
      </c>
      <c r="G6" s="12">
        <v>8300</v>
      </c>
      <c r="H6" s="28">
        <v>8300</v>
      </c>
    </row>
    <row r="7" spans="1:12" s="2" customFormat="1" ht="17.25" customHeight="1" thickBot="1" x14ac:dyDescent="0.25">
      <c r="B7" s="23" t="s">
        <v>2</v>
      </c>
      <c r="C7" s="24">
        <v>2.02</v>
      </c>
      <c r="D7" s="25">
        <v>2.02</v>
      </c>
      <c r="E7" s="26">
        <v>10700</v>
      </c>
      <c r="F7" s="27">
        <v>10700</v>
      </c>
      <c r="G7" s="26">
        <v>6000</v>
      </c>
      <c r="H7" s="29">
        <v>6000</v>
      </c>
    </row>
    <row r="8" spans="1:12" s="2" customFormat="1" ht="17.25" customHeight="1" thickTop="1" thickBot="1" x14ac:dyDescent="0.25">
      <c r="B8" s="22" t="s">
        <v>17</v>
      </c>
      <c r="C8" s="30">
        <f>SUM(C5:C7)</f>
        <v>10.35</v>
      </c>
      <c r="D8" s="30">
        <f t="shared" ref="D8:H8" si="0">SUM(D5:D7)</f>
        <v>10.35</v>
      </c>
      <c r="E8" s="31">
        <f t="shared" si="0"/>
        <v>46900</v>
      </c>
      <c r="F8" s="31">
        <f t="shared" si="0"/>
        <v>46900</v>
      </c>
      <c r="G8" s="31">
        <f t="shared" si="0"/>
        <v>34300</v>
      </c>
      <c r="H8" s="32">
        <f t="shared" si="0"/>
        <v>34300</v>
      </c>
    </row>
    <row r="9" spans="1:12" ht="17.25" customHeight="1" thickBot="1" x14ac:dyDescent="0.25">
      <c r="E9" s="1" t="s">
        <v>3</v>
      </c>
      <c r="F9" s="1" t="s">
        <v>3</v>
      </c>
      <c r="G9" s="1" t="s">
        <v>3</v>
      </c>
      <c r="H9" s="1" t="s">
        <v>3</v>
      </c>
    </row>
    <row r="10" spans="1:12" ht="17.25" customHeight="1" thickBot="1" x14ac:dyDescent="0.25">
      <c r="A10" s="14">
        <v>1</v>
      </c>
      <c r="B10" s="2" t="s">
        <v>18</v>
      </c>
      <c r="C10" s="2"/>
      <c r="D10" s="2"/>
      <c r="E10" s="2"/>
      <c r="F10" s="2"/>
      <c r="G10" s="2"/>
      <c r="H10" s="3" t="s">
        <v>10</v>
      </c>
      <c r="I10" s="1">
        <v>1120000</v>
      </c>
      <c r="J10" s="4" t="s">
        <v>11</v>
      </c>
      <c r="K10" s="2"/>
    </row>
    <row r="11" spans="1:12" ht="17.25" customHeight="1" x14ac:dyDescent="0.2">
      <c r="B11" s="38" t="s">
        <v>6</v>
      </c>
      <c r="C11" s="39" t="s">
        <v>14</v>
      </c>
      <c r="D11" s="40"/>
      <c r="E11" s="39" t="s">
        <v>15</v>
      </c>
      <c r="F11" s="40"/>
      <c r="G11" s="39" t="s">
        <v>16</v>
      </c>
      <c r="H11" s="40"/>
      <c r="I11" s="38" t="s">
        <v>19</v>
      </c>
      <c r="J11" s="38"/>
      <c r="K11" s="38"/>
      <c r="L11" s="7" t="s">
        <v>12</v>
      </c>
    </row>
    <row r="12" spans="1:12" ht="17.25" customHeight="1" x14ac:dyDescent="0.2">
      <c r="B12" s="38"/>
      <c r="C12" s="9" t="str">
        <f>$C$4</f>
        <v>令和７年度</v>
      </c>
      <c r="D12" s="9" t="str">
        <f>$D$4</f>
        <v>令和６年度</v>
      </c>
      <c r="E12" s="9" t="str">
        <f>$C$4</f>
        <v>令和７年度</v>
      </c>
      <c r="F12" s="9" t="str">
        <f>$D$4</f>
        <v>令和６年度</v>
      </c>
      <c r="G12" s="9" t="str">
        <f>$C$4</f>
        <v>令和７年度</v>
      </c>
      <c r="H12" s="9" t="str">
        <f>$D$4</f>
        <v>令和６年度</v>
      </c>
      <c r="I12" s="9" t="str">
        <f>$C$4</f>
        <v>令和７年度</v>
      </c>
      <c r="J12" s="9" t="str">
        <f>$D$4</f>
        <v>令和６年度</v>
      </c>
      <c r="K12" s="9" t="s">
        <v>8</v>
      </c>
    </row>
    <row r="13" spans="1:12" ht="17.25" customHeight="1" x14ac:dyDescent="0.2">
      <c r="B13" s="9" t="s">
        <v>0</v>
      </c>
      <c r="C13" s="15">
        <f>($I$10-430000)*C5/100</f>
        <v>39882</v>
      </c>
      <c r="D13" s="15">
        <f>($I$10-430000)*D5/100</f>
        <v>39882</v>
      </c>
      <c r="E13" s="16">
        <f>$E$5</f>
        <v>25300</v>
      </c>
      <c r="F13" s="16">
        <f>$F$5</f>
        <v>25300</v>
      </c>
      <c r="G13" s="16">
        <f>$G$5</f>
        <v>20000</v>
      </c>
      <c r="H13" s="16">
        <f>$H$5</f>
        <v>20000</v>
      </c>
      <c r="I13" s="16">
        <f>C13+E13+G13</f>
        <v>85182</v>
      </c>
      <c r="J13" s="16">
        <f>D13+F13+H13</f>
        <v>85182</v>
      </c>
      <c r="K13" s="17">
        <f>I13-J13</f>
        <v>0</v>
      </c>
    </row>
    <row r="14" spans="1:12" ht="17.25" customHeight="1" x14ac:dyDescent="0.2">
      <c r="B14" s="9" t="s">
        <v>1</v>
      </c>
      <c r="C14" s="15">
        <f>($I$10-430000)*C6/100</f>
        <v>17594.999999999996</v>
      </c>
      <c r="D14" s="15">
        <f>($I$10-430000)*D6/100</f>
        <v>17594.999999999996</v>
      </c>
      <c r="E14" s="16">
        <f>$E$6</f>
        <v>10900</v>
      </c>
      <c r="F14" s="16">
        <f>$F$6</f>
        <v>10900</v>
      </c>
      <c r="G14" s="16">
        <f>$G$6</f>
        <v>8300</v>
      </c>
      <c r="H14" s="16">
        <f>$H$6</f>
        <v>8300</v>
      </c>
      <c r="I14" s="16">
        <f>C14+E14+G14</f>
        <v>36795</v>
      </c>
      <c r="J14" s="16">
        <f>D14+F14+H14</f>
        <v>36795</v>
      </c>
      <c r="K14" s="17">
        <f>I14-J14</f>
        <v>0</v>
      </c>
    </row>
    <row r="15" spans="1:12" ht="17.25" customHeight="1" x14ac:dyDescent="0.2">
      <c r="B15" s="9" t="s">
        <v>2</v>
      </c>
      <c r="C15" s="9" t="s">
        <v>5</v>
      </c>
      <c r="D15" s="9" t="s">
        <v>7</v>
      </c>
      <c r="E15" s="18" t="s">
        <v>5</v>
      </c>
      <c r="F15" s="18" t="s">
        <v>5</v>
      </c>
      <c r="G15" s="18" t="s">
        <v>5</v>
      </c>
      <c r="H15" s="18" t="s">
        <v>5</v>
      </c>
      <c r="I15" s="18" t="s">
        <v>5</v>
      </c>
      <c r="J15" s="18" t="s">
        <v>5</v>
      </c>
      <c r="K15" s="19" t="s">
        <v>9</v>
      </c>
    </row>
    <row r="16" spans="1:12" ht="17.25" customHeight="1" x14ac:dyDescent="0.2">
      <c r="B16" s="9" t="s">
        <v>4</v>
      </c>
      <c r="C16" s="15">
        <f t="shared" ref="C16:J16" si="1">SUM(C13:C15)</f>
        <v>57477</v>
      </c>
      <c r="D16" s="15">
        <f t="shared" si="1"/>
        <v>57477</v>
      </c>
      <c r="E16" s="15">
        <f t="shared" si="1"/>
        <v>36200</v>
      </c>
      <c r="F16" s="15">
        <f t="shared" si="1"/>
        <v>36200</v>
      </c>
      <c r="G16" s="15">
        <f t="shared" si="1"/>
        <v>28300</v>
      </c>
      <c r="H16" s="15">
        <f t="shared" si="1"/>
        <v>28300</v>
      </c>
      <c r="I16" s="36">
        <f t="shared" si="1"/>
        <v>121977</v>
      </c>
      <c r="J16" s="15">
        <f t="shared" si="1"/>
        <v>121977</v>
      </c>
      <c r="K16" s="37">
        <f>I16-J16</f>
        <v>0</v>
      </c>
      <c r="L16" s="8">
        <f>I16/J16</f>
        <v>1</v>
      </c>
    </row>
    <row r="17" spans="1:12" ht="17.25" customHeight="1" thickBot="1" x14ac:dyDescent="0.25"/>
    <row r="18" spans="1:12" ht="17.25" customHeight="1" thickBot="1" x14ac:dyDescent="0.25">
      <c r="A18" s="14">
        <v>2</v>
      </c>
      <c r="B18" s="2" t="s">
        <v>20</v>
      </c>
      <c r="C18" s="2"/>
      <c r="D18" s="2"/>
      <c r="E18" s="2"/>
      <c r="F18" s="2"/>
      <c r="G18" s="2"/>
      <c r="H18" s="3" t="s">
        <v>10</v>
      </c>
      <c r="I18" s="1">
        <v>2370000</v>
      </c>
      <c r="J18" s="4" t="s">
        <v>11</v>
      </c>
      <c r="K18" s="2"/>
    </row>
    <row r="19" spans="1:12" ht="17.25" customHeight="1" x14ac:dyDescent="0.2">
      <c r="B19" s="38" t="s">
        <v>6</v>
      </c>
      <c r="C19" s="39" t="s">
        <v>14</v>
      </c>
      <c r="D19" s="40"/>
      <c r="E19" s="39" t="s">
        <v>15</v>
      </c>
      <c r="F19" s="40"/>
      <c r="G19" s="39" t="s">
        <v>16</v>
      </c>
      <c r="H19" s="40"/>
      <c r="I19" s="38" t="s">
        <v>19</v>
      </c>
      <c r="J19" s="38"/>
      <c r="K19" s="38"/>
      <c r="L19" s="7" t="s">
        <v>12</v>
      </c>
    </row>
    <row r="20" spans="1:12" ht="17.25" customHeight="1" x14ac:dyDescent="0.2">
      <c r="B20" s="38"/>
      <c r="C20" s="9" t="str">
        <f>$C$4</f>
        <v>令和７年度</v>
      </c>
      <c r="D20" s="9" t="str">
        <f>$D$4</f>
        <v>令和６年度</v>
      </c>
      <c r="E20" s="9" t="str">
        <f>$C$4</f>
        <v>令和７年度</v>
      </c>
      <c r="F20" s="9" t="str">
        <f>$D$4</f>
        <v>令和６年度</v>
      </c>
      <c r="G20" s="9" t="str">
        <f>$C$4</f>
        <v>令和７年度</v>
      </c>
      <c r="H20" s="9" t="str">
        <f>$D$4</f>
        <v>令和６年度</v>
      </c>
      <c r="I20" s="9" t="str">
        <f>$C$4</f>
        <v>令和７年度</v>
      </c>
      <c r="J20" s="9" t="str">
        <f>$D$4</f>
        <v>令和６年度</v>
      </c>
      <c r="K20" s="9" t="s">
        <v>8</v>
      </c>
    </row>
    <row r="21" spans="1:12" ht="17.25" customHeight="1" x14ac:dyDescent="0.2">
      <c r="B21" s="9" t="s">
        <v>0</v>
      </c>
      <c r="C21" s="15">
        <f t="shared" ref="C21:D23" si="2">($I$18-430000)*C5/100</f>
        <v>112132</v>
      </c>
      <c r="D21" s="15">
        <f t="shared" si="2"/>
        <v>112132</v>
      </c>
      <c r="E21" s="16">
        <f>$E$5*3</f>
        <v>75900</v>
      </c>
      <c r="F21" s="16">
        <f>$F$5*3</f>
        <v>75900</v>
      </c>
      <c r="G21" s="16">
        <f>$G$5</f>
        <v>20000</v>
      </c>
      <c r="H21" s="16">
        <f>$H$5</f>
        <v>20000</v>
      </c>
      <c r="I21" s="16">
        <f t="shared" ref="I21:J23" si="3">C21+E21+G21</f>
        <v>208032</v>
      </c>
      <c r="J21" s="16">
        <f t="shared" si="3"/>
        <v>208032</v>
      </c>
      <c r="K21" s="17">
        <f>I21-J21</f>
        <v>0</v>
      </c>
    </row>
    <row r="22" spans="1:12" ht="17.25" customHeight="1" x14ac:dyDescent="0.2">
      <c r="B22" s="9" t="s">
        <v>1</v>
      </c>
      <c r="C22" s="15">
        <f t="shared" si="2"/>
        <v>49470</v>
      </c>
      <c r="D22" s="15">
        <f t="shared" si="2"/>
        <v>49470</v>
      </c>
      <c r="E22" s="16">
        <f>$E$6*3</f>
        <v>32700</v>
      </c>
      <c r="F22" s="16">
        <f>$F$6*3</f>
        <v>32700</v>
      </c>
      <c r="G22" s="16">
        <f>$G$6</f>
        <v>8300</v>
      </c>
      <c r="H22" s="16">
        <f>$H$6</f>
        <v>8300</v>
      </c>
      <c r="I22" s="16">
        <f t="shared" si="3"/>
        <v>90470</v>
      </c>
      <c r="J22" s="16">
        <f t="shared" si="3"/>
        <v>90470</v>
      </c>
      <c r="K22" s="17">
        <f>I22-J22</f>
        <v>0</v>
      </c>
    </row>
    <row r="23" spans="1:12" ht="17.25" customHeight="1" x14ac:dyDescent="0.2">
      <c r="B23" s="9" t="s">
        <v>2</v>
      </c>
      <c r="C23" s="15">
        <f t="shared" si="2"/>
        <v>39188</v>
      </c>
      <c r="D23" s="15">
        <f t="shared" si="2"/>
        <v>39188</v>
      </c>
      <c r="E23" s="16">
        <f>$E$7*2</f>
        <v>21400</v>
      </c>
      <c r="F23" s="16">
        <f>$F$7*2</f>
        <v>21400</v>
      </c>
      <c r="G23" s="16">
        <f>$G$7</f>
        <v>6000</v>
      </c>
      <c r="H23" s="16">
        <f>$H$7</f>
        <v>6000</v>
      </c>
      <c r="I23" s="16">
        <f t="shared" si="3"/>
        <v>66588</v>
      </c>
      <c r="J23" s="16">
        <f t="shared" si="3"/>
        <v>66588</v>
      </c>
      <c r="K23" s="20">
        <f>I23-J23</f>
        <v>0</v>
      </c>
    </row>
    <row r="24" spans="1:12" ht="17.25" customHeight="1" x14ac:dyDescent="0.2">
      <c r="B24" s="9" t="s">
        <v>4</v>
      </c>
      <c r="C24" s="15">
        <f t="shared" ref="C24:J24" si="4">SUM(C21:C23)</f>
        <v>200790</v>
      </c>
      <c r="D24" s="15">
        <f t="shared" si="4"/>
        <v>200790</v>
      </c>
      <c r="E24" s="15">
        <f t="shared" si="4"/>
        <v>130000</v>
      </c>
      <c r="F24" s="15">
        <f t="shared" si="4"/>
        <v>130000</v>
      </c>
      <c r="G24" s="15">
        <f t="shared" si="4"/>
        <v>34300</v>
      </c>
      <c r="H24" s="15">
        <f t="shared" si="4"/>
        <v>34300</v>
      </c>
      <c r="I24" s="36">
        <f t="shared" si="4"/>
        <v>365090</v>
      </c>
      <c r="J24" s="15">
        <f t="shared" si="4"/>
        <v>365090</v>
      </c>
      <c r="K24" s="37">
        <f>I24-J24</f>
        <v>0</v>
      </c>
      <c r="L24" s="8">
        <f>I24/J24</f>
        <v>1</v>
      </c>
    </row>
    <row r="25" spans="1:12" ht="17.25" customHeight="1" thickBot="1" x14ac:dyDescent="0.25"/>
    <row r="26" spans="1:12" ht="17.25" customHeight="1" thickBot="1" x14ac:dyDescent="0.25">
      <c r="A26" s="14">
        <v>3</v>
      </c>
      <c r="B26" s="2" t="s">
        <v>21</v>
      </c>
      <c r="C26" s="2"/>
      <c r="D26" s="2"/>
      <c r="E26" s="2"/>
      <c r="F26" s="2"/>
      <c r="G26" s="2"/>
      <c r="H26" s="3" t="s">
        <v>10</v>
      </c>
      <c r="I26" s="1">
        <v>2370000</v>
      </c>
      <c r="J26" s="4" t="s">
        <v>11</v>
      </c>
      <c r="K26" s="2"/>
    </row>
    <row r="27" spans="1:12" ht="17.25" customHeight="1" x14ac:dyDescent="0.2">
      <c r="B27" s="38" t="s">
        <v>6</v>
      </c>
      <c r="C27" s="39" t="s">
        <v>14</v>
      </c>
      <c r="D27" s="40"/>
      <c r="E27" s="39" t="s">
        <v>15</v>
      </c>
      <c r="F27" s="40"/>
      <c r="G27" s="39" t="s">
        <v>16</v>
      </c>
      <c r="H27" s="40"/>
      <c r="I27" s="38" t="s">
        <v>19</v>
      </c>
      <c r="J27" s="38"/>
      <c r="K27" s="38"/>
      <c r="L27" s="7" t="s">
        <v>12</v>
      </c>
    </row>
    <row r="28" spans="1:12" ht="17.25" customHeight="1" x14ac:dyDescent="0.2">
      <c r="B28" s="38"/>
      <c r="C28" s="9" t="str">
        <f>$C$4</f>
        <v>令和７年度</v>
      </c>
      <c r="D28" s="9" t="str">
        <f>$D$4</f>
        <v>令和６年度</v>
      </c>
      <c r="E28" s="9" t="str">
        <f>$C$4</f>
        <v>令和７年度</v>
      </c>
      <c r="F28" s="9" t="str">
        <f>$D$4</f>
        <v>令和６年度</v>
      </c>
      <c r="G28" s="9" t="str">
        <f>$C$4</f>
        <v>令和７年度</v>
      </c>
      <c r="H28" s="9" t="str">
        <f>$D$4</f>
        <v>令和６年度</v>
      </c>
      <c r="I28" s="9" t="str">
        <f>$C$4</f>
        <v>令和７年度</v>
      </c>
      <c r="J28" s="9" t="str">
        <f>$D$4</f>
        <v>令和６年度</v>
      </c>
      <c r="K28" s="9" t="s">
        <v>8</v>
      </c>
    </row>
    <row r="29" spans="1:12" ht="17.25" customHeight="1" x14ac:dyDescent="0.2">
      <c r="B29" s="9" t="s">
        <v>0</v>
      </c>
      <c r="C29" s="15">
        <f t="shared" ref="C29:D31" si="5">($I$26-430000)*C5/100</f>
        <v>112132</v>
      </c>
      <c r="D29" s="15">
        <f t="shared" si="5"/>
        <v>112132</v>
      </c>
      <c r="E29" s="16">
        <f>$E$5*4</f>
        <v>101200</v>
      </c>
      <c r="F29" s="16">
        <f>$F$5*4</f>
        <v>101200</v>
      </c>
      <c r="G29" s="16">
        <f>$G$5</f>
        <v>20000</v>
      </c>
      <c r="H29" s="16">
        <f>$H$5</f>
        <v>20000</v>
      </c>
      <c r="I29" s="16">
        <f t="shared" ref="I29:J31" si="6">C29+E29+G29</f>
        <v>233332</v>
      </c>
      <c r="J29" s="16">
        <f t="shared" si="6"/>
        <v>233332</v>
      </c>
      <c r="K29" s="17">
        <f>I29-J29</f>
        <v>0</v>
      </c>
    </row>
    <row r="30" spans="1:12" ht="17.25" customHeight="1" x14ac:dyDescent="0.2">
      <c r="B30" s="9" t="s">
        <v>1</v>
      </c>
      <c r="C30" s="15">
        <f t="shared" si="5"/>
        <v>49470</v>
      </c>
      <c r="D30" s="15">
        <f t="shared" si="5"/>
        <v>49470</v>
      </c>
      <c r="E30" s="16">
        <f>$E$6*4</f>
        <v>43600</v>
      </c>
      <c r="F30" s="16">
        <f>$F$6*4</f>
        <v>43600</v>
      </c>
      <c r="G30" s="16">
        <f>$G$6</f>
        <v>8300</v>
      </c>
      <c r="H30" s="16">
        <f>$H$6</f>
        <v>8300</v>
      </c>
      <c r="I30" s="16">
        <f t="shared" si="6"/>
        <v>101370</v>
      </c>
      <c r="J30" s="16">
        <f t="shared" si="6"/>
        <v>101370</v>
      </c>
      <c r="K30" s="17">
        <f>I30-J30</f>
        <v>0</v>
      </c>
    </row>
    <row r="31" spans="1:12" ht="17.25" customHeight="1" x14ac:dyDescent="0.2">
      <c r="B31" s="9" t="s">
        <v>2</v>
      </c>
      <c r="C31" s="15">
        <f t="shared" si="5"/>
        <v>39188</v>
      </c>
      <c r="D31" s="15">
        <f t="shared" si="5"/>
        <v>39188</v>
      </c>
      <c r="E31" s="16">
        <f>$E$7*2</f>
        <v>21400</v>
      </c>
      <c r="F31" s="16">
        <f>$F$7*2</f>
        <v>21400</v>
      </c>
      <c r="G31" s="16">
        <f>$G$7</f>
        <v>6000</v>
      </c>
      <c r="H31" s="16">
        <f>$H$7</f>
        <v>6000</v>
      </c>
      <c r="I31" s="16">
        <f t="shared" si="6"/>
        <v>66588</v>
      </c>
      <c r="J31" s="16">
        <f t="shared" si="6"/>
        <v>66588</v>
      </c>
      <c r="K31" s="20">
        <f>I31-J31</f>
        <v>0</v>
      </c>
    </row>
    <row r="32" spans="1:12" ht="17.25" customHeight="1" x14ac:dyDescent="0.2">
      <c r="B32" s="9" t="s">
        <v>4</v>
      </c>
      <c r="C32" s="15">
        <f t="shared" ref="C32:J32" si="7">SUM(C29:C31)</f>
        <v>200790</v>
      </c>
      <c r="D32" s="15">
        <f t="shared" si="7"/>
        <v>200790</v>
      </c>
      <c r="E32" s="15">
        <f t="shared" si="7"/>
        <v>166200</v>
      </c>
      <c r="F32" s="15">
        <f t="shared" si="7"/>
        <v>166200</v>
      </c>
      <c r="G32" s="15">
        <f t="shared" si="7"/>
        <v>34300</v>
      </c>
      <c r="H32" s="15">
        <f t="shared" si="7"/>
        <v>34300</v>
      </c>
      <c r="I32" s="36">
        <f t="shared" si="7"/>
        <v>401290</v>
      </c>
      <c r="J32" s="15">
        <f t="shared" si="7"/>
        <v>401290</v>
      </c>
      <c r="K32" s="37">
        <f>I32-J32</f>
        <v>0</v>
      </c>
      <c r="L32" s="8">
        <f>I32/J32</f>
        <v>1</v>
      </c>
    </row>
    <row r="33" spans="1:12" ht="17.25" customHeight="1" thickBot="1" x14ac:dyDescent="0.25"/>
    <row r="34" spans="1:12" ht="17.25" customHeight="1" thickBot="1" x14ac:dyDescent="0.25">
      <c r="A34" s="14">
        <v>4</v>
      </c>
      <c r="B34" s="2" t="s">
        <v>22</v>
      </c>
      <c r="C34" s="2"/>
      <c r="D34" s="2"/>
      <c r="E34" s="2"/>
      <c r="F34" s="2"/>
      <c r="G34" s="2"/>
      <c r="H34" s="3" t="s">
        <v>10</v>
      </c>
      <c r="I34" s="1">
        <v>3560000</v>
      </c>
      <c r="J34" s="4" t="s">
        <v>11</v>
      </c>
      <c r="K34" s="2"/>
    </row>
    <row r="35" spans="1:12" ht="17.25" customHeight="1" x14ac:dyDescent="0.2">
      <c r="B35" s="38" t="s">
        <v>6</v>
      </c>
      <c r="C35" s="39" t="s">
        <v>14</v>
      </c>
      <c r="D35" s="40"/>
      <c r="E35" s="39" t="s">
        <v>15</v>
      </c>
      <c r="F35" s="40"/>
      <c r="G35" s="39" t="s">
        <v>16</v>
      </c>
      <c r="H35" s="40"/>
      <c r="I35" s="38" t="s">
        <v>19</v>
      </c>
      <c r="J35" s="38"/>
      <c r="K35" s="38"/>
      <c r="L35" s="7" t="s">
        <v>12</v>
      </c>
    </row>
    <row r="36" spans="1:12" ht="17.25" customHeight="1" x14ac:dyDescent="0.2">
      <c r="B36" s="38"/>
      <c r="C36" s="9" t="str">
        <f>$C$4</f>
        <v>令和７年度</v>
      </c>
      <c r="D36" s="9" t="str">
        <f>$D$4</f>
        <v>令和６年度</v>
      </c>
      <c r="E36" s="9" t="str">
        <f>$C$4</f>
        <v>令和７年度</v>
      </c>
      <c r="F36" s="9" t="str">
        <f>$D$4</f>
        <v>令和６年度</v>
      </c>
      <c r="G36" s="9" t="str">
        <f>$C$4</f>
        <v>令和７年度</v>
      </c>
      <c r="H36" s="9" t="str">
        <f>$D$4</f>
        <v>令和６年度</v>
      </c>
      <c r="I36" s="9" t="str">
        <f>$C$4</f>
        <v>令和７年度</v>
      </c>
      <c r="J36" s="9" t="str">
        <f>$D$4</f>
        <v>令和６年度</v>
      </c>
      <c r="K36" s="9" t="s">
        <v>8</v>
      </c>
    </row>
    <row r="37" spans="1:12" ht="17.25" customHeight="1" x14ac:dyDescent="0.2">
      <c r="B37" s="9" t="s">
        <v>0</v>
      </c>
      <c r="C37" s="15">
        <f t="shared" ref="C37:D39" si="8">($I$34-430000)*C5/100</f>
        <v>180914</v>
      </c>
      <c r="D37" s="15">
        <f t="shared" si="8"/>
        <v>180914</v>
      </c>
      <c r="E37" s="16">
        <f>$E$5*4</f>
        <v>101200</v>
      </c>
      <c r="F37" s="16">
        <f>$F$5*4</f>
        <v>101200</v>
      </c>
      <c r="G37" s="16">
        <f>$G$5</f>
        <v>20000</v>
      </c>
      <c r="H37" s="16">
        <f>$H$5</f>
        <v>20000</v>
      </c>
      <c r="I37" s="16">
        <f t="shared" ref="I37:J39" si="9">C37+E37+G37</f>
        <v>302114</v>
      </c>
      <c r="J37" s="16">
        <f t="shared" si="9"/>
        <v>302114</v>
      </c>
      <c r="K37" s="17">
        <f>I37-J37</f>
        <v>0</v>
      </c>
    </row>
    <row r="38" spans="1:12" ht="17.25" customHeight="1" x14ac:dyDescent="0.2">
      <c r="B38" s="9" t="s">
        <v>1</v>
      </c>
      <c r="C38" s="15">
        <f t="shared" si="8"/>
        <v>79814.999999999985</v>
      </c>
      <c r="D38" s="15">
        <f t="shared" si="8"/>
        <v>79814.999999999985</v>
      </c>
      <c r="E38" s="16">
        <f>$E$6*4</f>
        <v>43600</v>
      </c>
      <c r="F38" s="16">
        <f>$F$6*4</f>
        <v>43600</v>
      </c>
      <c r="G38" s="16">
        <f>$G$6</f>
        <v>8300</v>
      </c>
      <c r="H38" s="16">
        <f>$H$6</f>
        <v>8300</v>
      </c>
      <c r="I38" s="16">
        <f t="shared" si="9"/>
        <v>131715</v>
      </c>
      <c r="J38" s="16">
        <f t="shared" si="9"/>
        <v>131715</v>
      </c>
      <c r="K38" s="17">
        <f>I38-J38</f>
        <v>0</v>
      </c>
    </row>
    <row r="39" spans="1:12" ht="17.25" customHeight="1" x14ac:dyDescent="0.2">
      <c r="B39" s="9" t="s">
        <v>2</v>
      </c>
      <c r="C39" s="15">
        <f t="shared" si="8"/>
        <v>63226</v>
      </c>
      <c r="D39" s="15">
        <f t="shared" si="8"/>
        <v>63226</v>
      </c>
      <c r="E39" s="16">
        <f>$E$7*2</f>
        <v>21400</v>
      </c>
      <c r="F39" s="16">
        <f>$F$7*2</f>
        <v>21400</v>
      </c>
      <c r="G39" s="16">
        <f>$G$7</f>
        <v>6000</v>
      </c>
      <c r="H39" s="16">
        <f>$H$7</f>
        <v>6000</v>
      </c>
      <c r="I39" s="16">
        <f t="shared" si="9"/>
        <v>90626</v>
      </c>
      <c r="J39" s="16">
        <f t="shared" si="9"/>
        <v>90626</v>
      </c>
      <c r="K39" s="20">
        <f>I39-J39</f>
        <v>0</v>
      </c>
    </row>
    <row r="40" spans="1:12" ht="17.25" customHeight="1" x14ac:dyDescent="0.2">
      <c r="B40" s="9" t="s">
        <v>4</v>
      </c>
      <c r="C40" s="15">
        <f t="shared" ref="C40:J40" si="10">SUM(C37:C39)</f>
        <v>323955</v>
      </c>
      <c r="D40" s="15">
        <f t="shared" si="10"/>
        <v>323955</v>
      </c>
      <c r="E40" s="15">
        <f t="shared" si="10"/>
        <v>166200</v>
      </c>
      <c r="F40" s="15">
        <f t="shared" si="10"/>
        <v>166200</v>
      </c>
      <c r="G40" s="15">
        <f t="shared" si="10"/>
        <v>34300</v>
      </c>
      <c r="H40" s="15">
        <f t="shared" si="10"/>
        <v>34300</v>
      </c>
      <c r="I40" s="36">
        <f t="shared" si="10"/>
        <v>524455</v>
      </c>
      <c r="J40" s="15">
        <f t="shared" si="10"/>
        <v>524455</v>
      </c>
      <c r="K40" s="37">
        <f>I40-J40</f>
        <v>0</v>
      </c>
      <c r="L40" s="8">
        <f>I40/J40</f>
        <v>1</v>
      </c>
    </row>
    <row r="41" spans="1:12" ht="17.25" customHeight="1" thickBot="1" x14ac:dyDescent="0.25"/>
    <row r="42" spans="1:12" ht="17.25" customHeight="1" thickBot="1" x14ac:dyDescent="0.25">
      <c r="A42" s="14">
        <v>5</v>
      </c>
      <c r="B42" s="2" t="s">
        <v>23</v>
      </c>
      <c r="C42" s="2"/>
      <c r="D42" s="2"/>
      <c r="E42" s="2"/>
      <c r="F42" s="2"/>
      <c r="G42" s="2"/>
      <c r="H42" s="3" t="s">
        <v>10</v>
      </c>
      <c r="I42" s="1">
        <v>6100000</v>
      </c>
      <c r="J42" s="4" t="s">
        <v>11</v>
      </c>
      <c r="K42" s="2"/>
    </row>
    <row r="43" spans="1:12" ht="17.25" customHeight="1" x14ac:dyDescent="0.2">
      <c r="B43" s="38" t="s">
        <v>6</v>
      </c>
      <c r="C43" s="39" t="s">
        <v>14</v>
      </c>
      <c r="D43" s="40"/>
      <c r="E43" s="39" t="s">
        <v>15</v>
      </c>
      <c r="F43" s="40"/>
      <c r="G43" s="39" t="s">
        <v>16</v>
      </c>
      <c r="H43" s="40"/>
      <c r="I43" s="38" t="s">
        <v>19</v>
      </c>
      <c r="J43" s="38"/>
      <c r="K43" s="38"/>
      <c r="L43" s="7" t="s">
        <v>12</v>
      </c>
    </row>
    <row r="44" spans="1:12" ht="17.25" customHeight="1" x14ac:dyDescent="0.2">
      <c r="B44" s="38"/>
      <c r="C44" s="9" t="str">
        <f>$C$4</f>
        <v>令和７年度</v>
      </c>
      <c r="D44" s="9" t="str">
        <f>$D$4</f>
        <v>令和６年度</v>
      </c>
      <c r="E44" s="9" t="str">
        <f>$C$4</f>
        <v>令和７年度</v>
      </c>
      <c r="F44" s="9" t="str">
        <f>$D$4</f>
        <v>令和６年度</v>
      </c>
      <c r="G44" s="9" t="str">
        <f>$C$4</f>
        <v>令和７年度</v>
      </c>
      <c r="H44" s="9" t="str">
        <f>$D$4</f>
        <v>令和６年度</v>
      </c>
      <c r="I44" s="9" t="str">
        <f>$C$4</f>
        <v>令和７年度</v>
      </c>
      <c r="J44" s="9" t="str">
        <f>$D$4</f>
        <v>令和６年度</v>
      </c>
      <c r="K44" s="9" t="s">
        <v>8</v>
      </c>
    </row>
    <row r="45" spans="1:12" ht="17.25" customHeight="1" x14ac:dyDescent="0.2">
      <c r="B45" s="9" t="s">
        <v>0</v>
      </c>
      <c r="C45" s="15">
        <f t="shared" ref="C45:D47" si="11">($I$42-430000)*C5/100</f>
        <v>327726</v>
      </c>
      <c r="D45" s="15">
        <f t="shared" si="11"/>
        <v>327726</v>
      </c>
      <c r="E45" s="16">
        <f>$E$5*4</f>
        <v>101200</v>
      </c>
      <c r="F45" s="16">
        <f>$F$5*4</f>
        <v>101200</v>
      </c>
      <c r="G45" s="16">
        <f>$G$5</f>
        <v>20000</v>
      </c>
      <c r="H45" s="16">
        <f>$H$5</f>
        <v>20000</v>
      </c>
      <c r="I45" s="16">
        <f t="shared" ref="I45:J47" si="12">C45+E45+G45</f>
        <v>448926</v>
      </c>
      <c r="J45" s="16">
        <f t="shared" si="12"/>
        <v>448926</v>
      </c>
      <c r="K45" s="17">
        <f>I45-J45</f>
        <v>0</v>
      </c>
    </row>
    <row r="46" spans="1:12" ht="17.25" customHeight="1" x14ac:dyDescent="0.2">
      <c r="B46" s="9" t="s">
        <v>1</v>
      </c>
      <c r="C46" s="15">
        <f t="shared" si="11"/>
        <v>144584.99999999997</v>
      </c>
      <c r="D46" s="15">
        <f t="shared" si="11"/>
        <v>144584.99999999997</v>
      </c>
      <c r="E46" s="16">
        <f>$E$6*4</f>
        <v>43600</v>
      </c>
      <c r="F46" s="16">
        <f>$F$6*4</f>
        <v>43600</v>
      </c>
      <c r="G46" s="16">
        <f>$G$6</f>
        <v>8300</v>
      </c>
      <c r="H46" s="16">
        <f>$H$6</f>
        <v>8300</v>
      </c>
      <c r="I46" s="16">
        <f t="shared" si="12"/>
        <v>196484.99999999997</v>
      </c>
      <c r="J46" s="16">
        <f t="shared" si="12"/>
        <v>196484.99999999997</v>
      </c>
      <c r="K46" s="17">
        <f>I46-J46</f>
        <v>0</v>
      </c>
    </row>
    <row r="47" spans="1:12" ht="17.25" customHeight="1" x14ac:dyDescent="0.2">
      <c r="B47" s="9" t="s">
        <v>2</v>
      </c>
      <c r="C47" s="15">
        <f t="shared" si="11"/>
        <v>114534</v>
      </c>
      <c r="D47" s="15">
        <f t="shared" si="11"/>
        <v>114534</v>
      </c>
      <c r="E47" s="16">
        <f>$E$7*2</f>
        <v>21400</v>
      </c>
      <c r="F47" s="16">
        <f>$F$7*2</f>
        <v>21400</v>
      </c>
      <c r="G47" s="16">
        <f>$G$7</f>
        <v>6000</v>
      </c>
      <c r="H47" s="16">
        <f>$H$7</f>
        <v>6000</v>
      </c>
      <c r="I47" s="16">
        <f t="shared" ref="I47" si="13">C47+E47+G47</f>
        <v>141934</v>
      </c>
      <c r="J47" s="16">
        <f t="shared" si="12"/>
        <v>141934</v>
      </c>
      <c r="K47" s="20">
        <f>I47-J47</f>
        <v>0</v>
      </c>
    </row>
    <row r="48" spans="1:12" ht="17.25" customHeight="1" x14ac:dyDescent="0.2">
      <c r="B48" s="9" t="s">
        <v>4</v>
      </c>
      <c r="C48" s="15">
        <f t="shared" ref="C48:H48" si="14">SUM(C45:C47)</f>
        <v>586845</v>
      </c>
      <c r="D48" s="15">
        <f t="shared" si="14"/>
        <v>586845</v>
      </c>
      <c r="E48" s="15">
        <f t="shared" si="14"/>
        <v>166200</v>
      </c>
      <c r="F48" s="15">
        <f t="shared" si="14"/>
        <v>166200</v>
      </c>
      <c r="G48" s="15">
        <f t="shared" si="14"/>
        <v>34300</v>
      </c>
      <c r="H48" s="15">
        <f t="shared" si="14"/>
        <v>34300</v>
      </c>
      <c r="I48" s="36">
        <f>SUM(I45:I47)</f>
        <v>787345</v>
      </c>
      <c r="J48" s="15">
        <f>SUM(J45:J47)</f>
        <v>787345</v>
      </c>
      <c r="K48" s="37">
        <f>I48-J48</f>
        <v>0</v>
      </c>
      <c r="L48" s="8">
        <f>I48/J48</f>
        <v>1</v>
      </c>
    </row>
    <row r="49" spans="1:12" ht="17.25" customHeight="1" thickBot="1" x14ac:dyDescent="0.25"/>
    <row r="50" spans="1:12" ht="17.25" customHeight="1" thickBot="1" x14ac:dyDescent="0.25">
      <c r="A50" s="14">
        <v>6</v>
      </c>
      <c r="B50" s="2" t="s">
        <v>24</v>
      </c>
      <c r="C50" s="2"/>
      <c r="D50" s="2"/>
      <c r="E50" s="2"/>
      <c r="F50" s="2"/>
      <c r="G50" s="2"/>
      <c r="H50" s="3" t="s">
        <v>10</v>
      </c>
      <c r="I50" s="1">
        <v>0</v>
      </c>
      <c r="J50" s="4" t="s">
        <v>11</v>
      </c>
      <c r="K50" s="2"/>
    </row>
    <row r="51" spans="1:12" ht="17.25" customHeight="1" x14ac:dyDescent="0.2">
      <c r="B51" s="38" t="s">
        <v>6</v>
      </c>
      <c r="C51" s="39" t="s">
        <v>14</v>
      </c>
      <c r="D51" s="40"/>
      <c r="E51" s="39" t="s">
        <v>15</v>
      </c>
      <c r="F51" s="40"/>
      <c r="G51" s="39" t="s">
        <v>16</v>
      </c>
      <c r="H51" s="40"/>
      <c r="I51" s="38" t="s">
        <v>19</v>
      </c>
      <c r="J51" s="38"/>
      <c r="K51" s="38"/>
      <c r="L51" s="7" t="s">
        <v>12</v>
      </c>
    </row>
    <row r="52" spans="1:12" ht="17.25" customHeight="1" x14ac:dyDescent="0.2">
      <c r="B52" s="38"/>
      <c r="C52" s="9" t="str">
        <f>$C$4</f>
        <v>令和７年度</v>
      </c>
      <c r="D52" s="9" t="str">
        <f>$D$4</f>
        <v>令和６年度</v>
      </c>
      <c r="E52" s="9" t="str">
        <f>$C$4</f>
        <v>令和７年度</v>
      </c>
      <c r="F52" s="9" t="str">
        <f>$D$4</f>
        <v>令和６年度</v>
      </c>
      <c r="G52" s="9" t="str">
        <f>$C$4</f>
        <v>令和７年度</v>
      </c>
      <c r="H52" s="9" t="str">
        <f>$D$4</f>
        <v>令和６年度</v>
      </c>
      <c r="I52" s="9" t="str">
        <f>$C$4</f>
        <v>令和７年度</v>
      </c>
      <c r="J52" s="9" t="str">
        <f>$D$4</f>
        <v>令和６年度</v>
      </c>
      <c r="K52" s="9" t="s">
        <v>8</v>
      </c>
    </row>
    <row r="53" spans="1:12" ht="17.25" customHeight="1" x14ac:dyDescent="0.2">
      <c r="B53" s="9" t="s">
        <v>0</v>
      </c>
      <c r="C53" s="21">
        <f t="shared" ref="C53:D55" si="15">($I$50)*C5/100</f>
        <v>0</v>
      </c>
      <c r="D53" s="21">
        <f t="shared" si="15"/>
        <v>0</v>
      </c>
      <c r="E53" s="16">
        <f>($E$5*3)*0.3</f>
        <v>22770</v>
      </c>
      <c r="F53" s="16">
        <f>$F$5*3*0.3</f>
        <v>22770</v>
      </c>
      <c r="G53" s="16">
        <f>$G$5*0.3</f>
        <v>6000</v>
      </c>
      <c r="H53" s="16">
        <f>$H$5*0.3</f>
        <v>6000</v>
      </c>
      <c r="I53" s="16">
        <f t="shared" ref="I53:J55" si="16">C53+E53+G53</f>
        <v>28770</v>
      </c>
      <c r="J53" s="16">
        <f t="shared" si="16"/>
        <v>28770</v>
      </c>
      <c r="K53" s="17">
        <f>I53-J53</f>
        <v>0</v>
      </c>
    </row>
    <row r="54" spans="1:12" ht="17.25" customHeight="1" x14ac:dyDescent="0.2">
      <c r="B54" s="9" t="s">
        <v>1</v>
      </c>
      <c r="C54" s="21">
        <f t="shared" si="15"/>
        <v>0</v>
      </c>
      <c r="D54" s="21">
        <f t="shared" si="15"/>
        <v>0</v>
      </c>
      <c r="E54" s="16">
        <f>($E$6*3)*0.3</f>
        <v>9810</v>
      </c>
      <c r="F54" s="16">
        <f>$F$6*3*0.3</f>
        <v>9810</v>
      </c>
      <c r="G54" s="16">
        <f>$G$6*0.3</f>
        <v>2490</v>
      </c>
      <c r="H54" s="16">
        <f>$H$6*0.3</f>
        <v>2490</v>
      </c>
      <c r="I54" s="16">
        <f t="shared" si="16"/>
        <v>12300</v>
      </c>
      <c r="J54" s="16">
        <f t="shared" si="16"/>
        <v>12300</v>
      </c>
      <c r="K54" s="17">
        <f>I54-J54</f>
        <v>0</v>
      </c>
    </row>
    <row r="55" spans="1:12" ht="17.25" customHeight="1" x14ac:dyDescent="0.2">
      <c r="B55" s="9" t="s">
        <v>2</v>
      </c>
      <c r="C55" s="21">
        <f t="shared" si="15"/>
        <v>0</v>
      </c>
      <c r="D55" s="21">
        <f t="shared" si="15"/>
        <v>0</v>
      </c>
      <c r="E55" s="16">
        <f>$E$7*0.3</f>
        <v>3210</v>
      </c>
      <c r="F55" s="16">
        <f>$F$7*1*0.3</f>
        <v>3210</v>
      </c>
      <c r="G55" s="16">
        <f>$G$7*0.3</f>
        <v>1800</v>
      </c>
      <c r="H55" s="16">
        <f>$H$7*0.3</f>
        <v>1800</v>
      </c>
      <c r="I55" s="16">
        <f t="shared" si="16"/>
        <v>5010</v>
      </c>
      <c r="J55" s="16">
        <f t="shared" si="16"/>
        <v>5010</v>
      </c>
      <c r="K55" s="20">
        <f>I55-J55</f>
        <v>0</v>
      </c>
    </row>
    <row r="56" spans="1:12" ht="17.25" customHeight="1" x14ac:dyDescent="0.2">
      <c r="B56" s="9" t="s">
        <v>4</v>
      </c>
      <c r="C56" s="21">
        <f t="shared" ref="C56:J56" si="17">SUM(C53:C55)</f>
        <v>0</v>
      </c>
      <c r="D56" s="21">
        <f t="shared" si="17"/>
        <v>0</v>
      </c>
      <c r="E56" s="15">
        <f t="shared" si="17"/>
        <v>35790</v>
      </c>
      <c r="F56" s="15">
        <f t="shared" si="17"/>
        <v>35790</v>
      </c>
      <c r="G56" s="15">
        <f t="shared" si="17"/>
        <v>10290</v>
      </c>
      <c r="H56" s="15">
        <f t="shared" si="17"/>
        <v>10290</v>
      </c>
      <c r="I56" s="36">
        <f t="shared" si="17"/>
        <v>46080</v>
      </c>
      <c r="J56" s="15">
        <f t="shared" si="17"/>
        <v>46080</v>
      </c>
      <c r="K56" s="37">
        <f>I56-J56</f>
        <v>0</v>
      </c>
      <c r="L56" s="8">
        <f>I56/J56</f>
        <v>1</v>
      </c>
    </row>
    <row r="57" spans="1:12" ht="17.25" customHeight="1" thickBot="1" x14ac:dyDescent="0.25"/>
    <row r="58" spans="1:12" ht="17.25" customHeight="1" thickBot="1" x14ac:dyDescent="0.25">
      <c r="A58" s="14">
        <v>7</v>
      </c>
      <c r="B58" s="2" t="s">
        <v>25</v>
      </c>
      <c r="C58" s="2"/>
      <c r="D58" s="2"/>
      <c r="E58" s="2"/>
      <c r="F58" s="2"/>
      <c r="G58" s="2"/>
      <c r="H58" s="3" t="s">
        <v>10</v>
      </c>
      <c r="I58" s="1">
        <v>1180000</v>
      </c>
      <c r="J58" s="4" t="s">
        <v>11</v>
      </c>
      <c r="K58" s="2"/>
    </row>
    <row r="59" spans="1:12" ht="17.25" customHeight="1" x14ac:dyDescent="0.2">
      <c r="B59" s="38" t="s">
        <v>6</v>
      </c>
      <c r="C59" s="39" t="s">
        <v>14</v>
      </c>
      <c r="D59" s="40"/>
      <c r="E59" s="39" t="s">
        <v>15</v>
      </c>
      <c r="F59" s="40"/>
      <c r="G59" s="39" t="s">
        <v>16</v>
      </c>
      <c r="H59" s="40"/>
      <c r="I59" s="38" t="s">
        <v>19</v>
      </c>
      <c r="J59" s="38"/>
      <c r="K59" s="38"/>
      <c r="L59" s="7" t="s">
        <v>12</v>
      </c>
    </row>
    <row r="60" spans="1:12" ht="17.25" customHeight="1" x14ac:dyDescent="0.2">
      <c r="B60" s="38"/>
      <c r="C60" s="9" t="str">
        <f>$C$4</f>
        <v>令和７年度</v>
      </c>
      <c r="D60" s="9" t="str">
        <f>$D$4</f>
        <v>令和６年度</v>
      </c>
      <c r="E60" s="9" t="str">
        <f>$C$4</f>
        <v>令和７年度</v>
      </c>
      <c r="F60" s="9" t="str">
        <f>$D$4</f>
        <v>令和６年度</v>
      </c>
      <c r="G60" s="9" t="str">
        <f>$C$4</f>
        <v>令和７年度</v>
      </c>
      <c r="H60" s="9" t="str">
        <f>$D$4</f>
        <v>令和６年度</v>
      </c>
      <c r="I60" s="9" t="str">
        <f>$C$4</f>
        <v>令和７年度</v>
      </c>
      <c r="J60" s="9" t="str">
        <f>$D$4</f>
        <v>令和６年度</v>
      </c>
      <c r="K60" s="9" t="s">
        <v>8</v>
      </c>
    </row>
    <row r="61" spans="1:12" ht="17.25" customHeight="1" x14ac:dyDescent="0.2">
      <c r="B61" s="9" t="s">
        <v>0</v>
      </c>
      <c r="C61" s="21">
        <f t="shared" ref="C61:D63" si="18">($I$58-430000)*C5/100</f>
        <v>43350</v>
      </c>
      <c r="D61" s="21">
        <f t="shared" si="18"/>
        <v>43350</v>
      </c>
      <c r="E61" s="16">
        <f>($E$5*3)*0.5</f>
        <v>37950</v>
      </c>
      <c r="F61" s="16">
        <f>$F$5*3*0.5</f>
        <v>37950</v>
      </c>
      <c r="G61" s="16">
        <f>$G$5*0.5</f>
        <v>10000</v>
      </c>
      <c r="H61" s="16">
        <f>$H$5*0.5</f>
        <v>10000</v>
      </c>
      <c r="I61" s="16">
        <f t="shared" ref="I61:J63" si="19">C61+E61+G61</f>
        <v>91300</v>
      </c>
      <c r="J61" s="16">
        <f t="shared" si="19"/>
        <v>91300</v>
      </c>
      <c r="K61" s="17">
        <f>I61-J61</f>
        <v>0</v>
      </c>
    </row>
    <row r="62" spans="1:12" ht="17.25" customHeight="1" x14ac:dyDescent="0.2">
      <c r="B62" s="9" t="s">
        <v>1</v>
      </c>
      <c r="C62" s="21">
        <f t="shared" si="18"/>
        <v>19124.999999999996</v>
      </c>
      <c r="D62" s="21">
        <f t="shared" si="18"/>
        <v>19124.999999999996</v>
      </c>
      <c r="E62" s="16">
        <f>($E$6*3)*0.5</f>
        <v>16350</v>
      </c>
      <c r="F62" s="16">
        <f>$F$6*3*0.5</f>
        <v>16350</v>
      </c>
      <c r="G62" s="16">
        <f>$G$6*0.5</f>
        <v>4150</v>
      </c>
      <c r="H62" s="16">
        <f>$H$6*0.5</f>
        <v>4150</v>
      </c>
      <c r="I62" s="16">
        <f t="shared" si="19"/>
        <v>39625</v>
      </c>
      <c r="J62" s="16">
        <f t="shared" si="19"/>
        <v>39625</v>
      </c>
      <c r="K62" s="17">
        <f>I62-J62</f>
        <v>0</v>
      </c>
    </row>
    <row r="63" spans="1:12" ht="17.25" customHeight="1" x14ac:dyDescent="0.2">
      <c r="B63" s="9" t="s">
        <v>2</v>
      </c>
      <c r="C63" s="21">
        <f t="shared" si="18"/>
        <v>15150</v>
      </c>
      <c r="D63" s="21">
        <f t="shared" si="18"/>
        <v>15150</v>
      </c>
      <c r="E63" s="16">
        <f>$E$7*0.5</f>
        <v>5350</v>
      </c>
      <c r="F63" s="16">
        <f>$F$7*1*0.5</f>
        <v>5350</v>
      </c>
      <c r="G63" s="16">
        <f>$G$7*0.5</f>
        <v>3000</v>
      </c>
      <c r="H63" s="16">
        <f>$H$7*0.5</f>
        <v>3000</v>
      </c>
      <c r="I63" s="16">
        <f t="shared" si="19"/>
        <v>23500</v>
      </c>
      <c r="J63" s="16">
        <f t="shared" si="19"/>
        <v>23500</v>
      </c>
      <c r="K63" s="20">
        <f>I63-J63</f>
        <v>0</v>
      </c>
    </row>
    <row r="64" spans="1:12" ht="17.25" customHeight="1" x14ac:dyDescent="0.2">
      <c r="B64" s="9" t="s">
        <v>4</v>
      </c>
      <c r="C64" s="21">
        <f t="shared" ref="C64:J64" si="20">SUM(C61:C63)</f>
        <v>77625</v>
      </c>
      <c r="D64" s="21">
        <f t="shared" si="20"/>
        <v>77625</v>
      </c>
      <c r="E64" s="15">
        <f t="shared" si="20"/>
        <v>59650</v>
      </c>
      <c r="F64" s="15">
        <f t="shared" si="20"/>
        <v>59650</v>
      </c>
      <c r="G64" s="15">
        <f t="shared" si="20"/>
        <v>17150</v>
      </c>
      <c r="H64" s="15">
        <f t="shared" si="20"/>
        <v>17150</v>
      </c>
      <c r="I64" s="36">
        <f t="shared" si="20"/>
        <v>154425</v>
      </c>
      <c r="J64" s="15">
        <f t="shared" si="20"/>
        <v>154425</v>
      </c>
      <c r="K64" s="37">
        <f>I64-J64</f>
        <v>0</v>
      </c>
      <c r="L64" s="8">
        <f>I64/J64</f>
        <v>1</v>
      </c>
    </row>
    <row r="65" spans="1:12" ht="17.25" customHeight="1" thickBot="1" x14ac:dyDescent="0.25"/>
    <row r="66" spans="1:12" ht="17.25" customHeight="1" thickBot="1" x14ac:dyDescent="0.25">
      <c r="A66" s="14">
        <v>8</v>
      </c>
      <c r="B66" s="2" t="s">
        <v>26</v>
      </c>
      <c r="C66" s="2"/>
      <c r="D66" s="2"/>
      <c r="E66" s="2"/>
      <c r="F66" s="2"/>
      <c r="G66" s="2"/>
      <c r="H66" s="3" t="s">
        <v>10</v>
      </c>
      <c r="I66" s="1">
        <v>1670000</v>
      </c>
      <c r="J66" s="4" t="s">
        <v>11</v>
      </c>
      <c r="K66" s="2"/>
    </row>
    <row r="67" spans="1:12" ht="17.25" customHeight="1" x14ac:dyDescent="0.2">
      <c r="B67" s="38" t="s">
        <v>6</v>
      </c>
      <c r="C67" s="39" t="s">
        <v>14</v>
      </c>
      <c r="D67" s="40"/>
      <c r="E67" s="39" t="s">
        <v>15</v>
      </c>
      <c r="F67" s="40"/>
      <c r="G67" s="39" t="s">
        <v>16</v>
      </c>
      <c r="H67" s="40"/>
      <c r="I67" s="38" t="s">
        <v>19</v>
      </c>
      <c r="J67" s="38"/>
      <c r="K67" s="38"/>
      <c r="L67" s="7" t="s">
        <v>12</v>
      </c>
    </row>
    <row r="68" spans="1:12" ht="17.25" customHeight="1" x14ac:dyDescent="0.2">
      <c r="B68" s="38"/>
      <c r="C68" s="9" t="str">
        <f>$C$4</f>
        <v>令和７年度</v>
      </c>
      <c r="D68" s="9" t="str">
        <f>$D$4</f>
        <v>令和６年度</v>
      </c>
      <c r="E68" s="9" t="str">
        <f>$C$4</f>
        <v>令和７年度</v>
      </c>
      <c r="F68" s="9" t="str">
        <f>$D$4</f>
        <v>令和６年度</v>
      </c>
      <c r="G68" s="9" t="str">
        <f>$C$4</f>
        <v>令和７年度</v>
      </c>
      <c r="H68" s="9" t="str">
        <f>$D$4</f>
        <v>令和６年度</v>
      </c>
      <c r="I68" s="9" t="str">
        <f>$C$4</f>
        <v>令和７年度</v>
      </c>
      <c r="J68" s="9" t="str">
        <f>$D$4</f>
        <v>令和６年度</v>
      </c>
      <c r="K68" s="9" t="s">
        <v>8</v>
      </c>
    </row>
    <row r="69" spans="1:12" ht="17.25" customHeight="1" x14ac:dyDescent="0.2">
      <c r="B69" s="9" t="s">
        <v>0</v>
      </c>
      <c r="C69" s="21">
        <f t="shared" ref="C69:D71" si="21">($I$66-430000)*C5/100</f>
        <v>71672</v>
      </c>
      <c r="D69" s="21">
        <f t="shared" si="21"/>
        <v>71672</v>
      </c>
      <c r="E69" s="16">
        <f>($E$5*3)*0.8</f>
        <v>60720</v>
      </c>
      <c r="F69" s="16">
        <f>$F$5*3*0.8</f>
        <v>60720</v>
      </c>
      <c r="G69" s="16">
        <f>$G$5*0.8</f>
        <v>16000</v>
      </c>
      <c r="H69" s="16">
        <f>$H$5*0.8</f>
        <v>16000</v>
      </c>
      <c r="I69" s="16">
        <f t="shared" ref="I69:J71" si="22">C69+E69+G69</f>
        <v>148392</v>
      </c>
      <c r="J69" s="16">
        <f t="shared" si="22"/>
        <v>148392</v>
      </c>
      <c r="K69" s="17">
        <f>I69-J69</f>
        <v>0</v>
      </c>
    </row>
    <row r="70" spans="1:12" ht="17.25" customHeight="1" x14ac:dyDescent="0.2">
      <c r="B70" s="9" t="s">
        <v>1</v>
      </c>
      <c r="C70" s="21">
        <f t="shared" si="21"/>
        <v>31620</v>
      </c>
      <c r="D70" s="21">
        <f t="shared" si="21"/>
        <v>31620</v>
      </c>
      <c r="E70" s="16">
        <f>($E$6*3)*0.8</f>
        <v>26160</v>
      </c>
      <c r="F70" s="16">
        <f>$F$6*3*0.8</f>
        <v>26160</v>
      </c>
      <c r="G70" s="16">
        <f>$G$6*0.8</f>
        <v>6640</v>
      </c>
      <c r="H70" s="16">
        <f>$H$6*0.8</f>
        <v>6640</v>
      </c>
      <c r="I70" s="16">
        <f t="shared" si="22"/>
        <v>64420</v>
      </c>
      <c r="J70" s="16">
        <f t="shared" si="22"/>
        <v>64420</v>
      </c>
      <c r="K70" s="17">
        <f>I70-J70</f>
        <v>0</v>
      </c>
    </row>
    <row r="71" spans="1:12" ht="17.25" customHeight="1" x14ac:dyDescent="0.2">
      <c r="B71" s="9" t="s">
        <v>2</v>
      </c>
      <c r="C71" s="21">
        <f t="shared" si="21"/>
        <v>25048</v>
      </c>
      <c r="D71" s="21">
        <f t="shared" si="21"/>
        <v>25048</v>
      </c>
      <c r="E71" s="16">
        <f>$E$7*0.8</f>
        <v>8560</v>
      </c>
      <c r="F71" s="16">
        <f>$F$7*1*0.8</f>
        <v>8560</v>
      </c>
      <c r="G71" s="16">
        <f>$G$7*0.8</f>
        <v>4800</v>
      </c>
      <c r="H71" s="16">
        <f>$H$7*0.8</f>
        <v>4800</v>
      </c>
      <c r="I71" s="16">
        <f t="shared" si="22"/>
        <v>38408</v>
      </c>
      <c r="J71" s="16">
        <f t="shared" si="22"/>
        <v>38408</v>
      </c>
      <c r="K71" s="20">
        <f>I71-J71</f>
        <v>0</v>
      </c>
    </row>
    <row r="72" spans="1:12" ht="17.25" customHeight="1" x14ac:dyDescent="0.2">
      <c r="B72" s="9" t="s">
        <v>4</v>
      </c>
      <c r="C72" s="21">
        <f t="shared" ref="C72:J72" si="23">SUM(C69:C71)</f>
        <v>128340</v>
      </c>
      <c r="D72" s="21">
        <f t="shared" si="23"/>
        <v>128340</v>
      </c>
      <c r="E72" s="15">
        <f t="shared" si="23"/>
        <v>95440</v>
      </c>
      <c r="F72" s="15">
        <f t="shared" si="23"/>
        <v>95440</v>
      </c>
      <c r="G72" s="15">
        <f t="shared" si="23"/>
        <v>27440</v>
      </c>
      <c r="H72" s="15">
        <f t="shared" si="23"/>
        <v>27440</v>
      </c>
      <c r="I72" s="36">
        <f t="shared" si="23"/>
        <v>251220</v>
      </c>
      <c r="J72" s="15">
        <f t="shared" si="23"/>
        <v>251220</v>
      </c>
      <c r="K72" s="37">
        <f>I72-J72</f>
        <v>0</v>
      </c>
      <c r="L72" s="8">
        <f>I72/J72</f>
        <v>1</v>
      </c>
    </row>
    <row r="73" spans="1:12" ht="17.25" customHeight="1" thickBot="1" x14ac:dyDescent="0.25"/>
    <row r="74" spans="1:12" ht="17.25" customHeight="1" thickBot="1" x14ac:dyDescent="0.25">
      <c r="A74" s="14">
        <v>9</v>
      </c>
      <c r="B74" s="2" t="s">
        <v>27</v>
      </c>
      <c r="C74" s="2"/>
      <c r="D74" s="2"/>
      <c r="E74" s="2"/>
      <c r="F74" s="2"/>
      <c r="G74" s="2"/>
      <c r="H74" s="3" t="s">
        <v>10</v>
      </c>
      <c r="I74" s="1">
        <f>3000000-1100000</f>
        <v>1900000</v>
      </c>
      <c r="J74" s="4" t="s">
        <v>11</v>
      </c>
      <c r="K74" s="2"/>
    </row>
    <row r="75" spans="1:12" ht="17.25" customHeight="1" x14ac:dyDescent="0.2">
      <c r="B75" s="38" t="s">
        <v>6</v>
      </c>
      <c r="C75" s="39" t="s">
        <v>14</v>
      </c>
      <c r="D75" s="40"/>
      <c r="E75" s="39" t="s">
        <v>15</v>
      </c>
      <c r="F75" s="40"/>
      <c r="G75" s="39" t="s">
        <v>16</v>
      </c>
      <c r="H75" s="40"/>
      <c r="I75" s="38" t="s">
        <v>19</v>
      </c>
      <c r="J75" s="38"/>
      <c r="K75" s="38"/>
      <c r="L75" s="7" t="s">
        <v>12</v>
      </c>
    </row>
    <row r="76" spans="1:12" ht="17.25" customHeight="1" x14ac:dyDescent="0.2">
      <c r="B76" s="38"/>
      <c r="C76" s="9" t="str">
        <f>$C$4</f>
        <v>令和７年度</v>
      </c>
      <c r="D76" s="9" t="str">
        <f>$D$4</f>
        <v>令和６年度</v>
      </c>
      <c r="E76" s="9" t="str">
        <f>$C$4</f>
        <v>令和７年度</v>
      </c>
      <c r="F76" s="9" t="str">
        <f>$D$4</f>
        <v>令和６年度</v>
      </c>
      <c r="G76" s="9" t="str">
        <f>$C$4</f>
        <v>令和７年度</v>
      </c>
      <c r="H76" s="9" t="str">
        <f>$D$4</f>
        <v>令和６年度</v>
      </c>
      <c r="I76" s="9" t="str">
        <f>$C$4</f>
        <v>令和７年度</v>
      </c>
      <c r="J76" s="9" t="str">
        <f>$D$4</f>
        <v>令和６年度</v>
      </c>
      <c r="K76" s="9" t="s">
        <v>8</v>
      </c>
    </row>
    <row r="77" spans="1:12" ht="17.25" customHeight="1" x14ac:dyDescent="0.2">
      <c r="B77" s="9" t="s">
        <v>0</v>
      </c>
      <c r="C77" s="21">
        <f>($I$74-430000)*C5/100</f>
        <v>84966</v>
      </c>
      <c r="D77" s="21">
        <f>($I$74-430000)*D5/100</f>
        <v>84966</v>
      </c>
      <c r="E77" s="16">
        <f>$E$5*2</f>
        <v>50600</v>
      </c>
      <c r="F77" s="16">
        <f>$F$5*2</f>
        <v>50600</v>
      </c>
      <c r="G77" s="16">
        <f>$G$5</f>
        <v>20000</v>
      </c>
      <c r="H77" s="16">
        <f>$H$5</f>
        <v>20000</v>
      </c>
      <c r="I77" s="16">
        <f t="shared" ref="I77:J79" si="24">C77+E77+G77</f>
        <v>155566</v>
      </c>
      <c r="J77" s="16">
        <f t="shared" si="24"/>
        <v>155566</v>
      </c>
      <c r="K77" s="17">
        <f>I77-J77</f>
        <v>0</v>
      </c>
    </row>
    <row r="78" spans="1:12" ht="17.25" customHeight="1" x14ac:dyDescent="0.2">
      <c r="B78" s="9" t="s">
        <v>1</v>
      </c>
      <c r="C78" s="21">
        <f>($I$74-430000)*C6/100</f>
        <v>37484.999999999993</v>
      </c>
      <c r="D78" s="21">
        <f>($I$74-430000)*D6/100</f>
        <v>37484.999999999993</v>
      </c>
      <c r="E78" s="16">
        <f>$E$6*2</f>
        <v>21800</v>
      </c>
      <c r="F78" s="16">
        <f>$F$6*2</f>
        <v>21800</v>
      </c>
      <c r="G78" s="16">
        <f>$G$6</f>
        <v>8300</v>
      </c>
      <c r="H78" s="16">
        <f>$H$6</f>
        <v>8300</v>
      </c>
      <c r="I78" s="16">
        <f t="shared" si="24"/>
        <v>67585</v>
      </c>
      <c r="J78" s="16">
        <f t="shared" si="24"/>
        <v>67585</v>
      </c>
      <c r="K78" s="17">
        <f>I78-J78</f>
        <v>0</v>
      </c>
    </row>
    <row r="79" spans="1:12" ht="17.25" customHeight="1" x14ac:dyDescent="0.2">
      <c r="B79" s="9" t="s">
        <v>2</v>
      </c>
      <c r="C79" s="21"/>
      <c r="D79" s="21"/>
      <c r="E79" s="16">
        <f>$E$7*0</f>
        <v>0</v>
      </c>
      <c r="F79" s="16">
        <f>$F$7*0</f>
        <v>0</v>
      </c>
      <c r="G79" s="16"/>
      <c r="H79" s="16"/>
      <c r="I79" s="16">
        <f t="shared" si="24"/>
        <v>0</v>
      </c>
      <c r="J79" s="16">
        <f t="shared" si="24"/>
        <v>0</v>
      </c>
      <c r="K79" s="20">
        <f>I79-J79</f>
        <v>0</v>
      </c>
    </row>
    <row r="80" spans="1:12" ht="17.25" customHeight="1" x14ac:dyDescent="0.2">
      <c r="B80" s="9" t="s">
        <v>4</v>
      </c>
      <c r="C80" s="21">
        <f t="shared" ref="C80:J80" si="25">SUM(C77:C79)</f>
        <v>122451</v>
      </c>
      <c r="D80" s="21">
        <f t="shared" si="25"/>
        <v>122451</v>
      </c>
      <c r="E80" s="15">
        <f t="shared" si="25"/>
        <v>72400</v>
      </c>
      <c r="F80" s="15">
        <f t="shared" si="25"/>
        <v>72400</v>
      </c>
      <c r="G80" s="15">
        <f t="shared" si="25"/>
        <v>28300</v>
      </c>
      <c r="H80" s="15">
        <f t="shared" si="25"/>
        <v>28300</v>
      </c>
      <c r="I80" s="36">
        <f t="shared" si="25"/>
        <v>223151</v>
      </c>
      <c r="J80" s="15">
        <f t="shared" si="25"/>
        <v>223151</v>
      </c>
      <c r="K80" s="37">
        <f>I80-J80</f>
        <v>0</v>
      </c>
      <c r="L80" s="8">
        <f>I80/J80</f>
        <v>1</v>
      </c>
    </row>
  </sheetData>
  <mergeCells count="50">
    <mergeCell ref="B1:K1"/>
    <mergeCell ref="B3:B4"/>
    <mergeCell ref="C3:D3"/>
    <mergeCell ref="E3:F3"/>
    <mergeCell ref="G3:H3"/>
    <mergeCell ref="B11:B12"/>
    <mergeCell ref="C11:D11"/>
    <mergeCell ref="E11:F11"/>
    <mergeCell ref="G11:H11"/>
    <mergeCell ref="I11:K11"/>
    <mergeCell ref="B19:B20"/>
    <mergeCell ref="C19:D19"/>
    <mergeCell ref="E19:F19"/>
    <mergeCell ref="G19:H19"/>
    <mergeCell ref="I19:K19"/>
    <mergeCell ref="B27:B28"/>
    <mergeCell ref="C27:D27"/>
    <mergeCell ref="E27:F27"/>
    <mergeCell ref="G27:H27"/>
    <mergeCell ref="I27:K27"/>
    <mergeCell ref="B35:B36"/>
    <mergeCell ref="C35:D35"/>
    <mergeCell ref="E35:F35"/>
    <mergeCell ref="G35:H35"/>
    <mergeCell ref="I35:K35"/>
    <mergeCell ref="B43:B44"/>
    <mergeCell ref="C43:D43"/>
    <mergeCell ref="E43:F43"/>
    <mergeCell ref="G43:H43"/>
    <mergeCell ref="I43:K43"/>
    <mergeCell ref="B51:B52"/>
    <mergeCell ref="C51:D51"/>
    <mergeCell ref="E51:F51"/>
    <mergeCell ref="G51:H51"/>
    <mergeCell ref="I51:K51"/>
    <mergeCell ref="B59:B60"/>
    <mergeCell ref="C59:D59"/>
    <mergeCell ref="E59:F59"/>
    <mergeCell ref="G59:H59"/>
    <mergeCell ref="I59:K59"/>
    <mergeCell ref="B67:B68"/>
    <mergeCell ref="C67:D67"/>
    <mergeCell ref="E67:F67"/>
    <mergeCell ref="G67:H67"/>
    <mergeCell ref="I67:K67"/>
    <mergeCell ref="B75:B76"/>
    <mergeCell ref="C75:D75"/>
    <mergeCell ref="E75:F75"/>
    <mergeCell ref="G75:H75"/>
    <mergeCell ref="I75:K75"/>
  </mergeCells>
  <phoneticPr fontId="2"/>
  <pageMargins left="0.70866141732283472" right="0.70866141732283472" top="0.94488188976377963" bottom="0.55118110236220474" header="0.70866141732283472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R7-R6 比較</vt:lpstr>
      <vt:lpstr>'R7-R6 比較'!Print_Area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町民健康課</cp:lastModifiedBy>
  <cp:lastPrinted>2025-05-06T23:29:10Z</cp:lastPrinted>
  <dcterms:created xsi:type="dcterms:W3CDTF">2022-05-24T01:58:10Z</dcterms:created>
  <dcterms:modified xsi:type="dcterms:W3CDTF">2025-05-08T03:04:55Z</dcterms:modified>
</cp:coreProperties>
</file>